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tables/table20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drawings/drawing2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M:\AMBIENTE\AIA - Autorizzazione integrata ambientale\Report AIA 2025\"/>
    </mc:Choice>
  </mc:AlternateContent>
  <xr:revisionPtr revIDLastSave="0" documentId="13_ncr:20001_{BA56B4CD-1D61-423B-BEF5-068A5DFC153F}" xr6:coauthVersionLast="47" xr6:coauthVersionMax="47" xr10:uidLastSave="{00000000-0000-0000-0000-000000000000}"/>
  <bookViews>
    <workbookView xWindow="-28920" yWindow="-120" windowWidth="29040" windowHeight="15720" firstSheet="3" activeTab="7" xr2:uid="{58862A68-D435-4B1C-AD01-B7E5ED22F27B}"/>
  </bookViews>
  <sheets>
    <sheet name="1. Materie Prime" sheetId="2" r:id="rId1"/>
    <sheet name="4. Prodotti Finiti" sheetId="3" r:id="rId2"/>
    <sheet name="6. Consumo Risorse Idriche" sheetId="4" r:id="rId3"/>
    <sheet name="7. Risorse Energetiche" sheetId="5" r:id="rId4"/>
    <sheet name="8. Combustibili" sheetId="6" r:id="rId5"/>
    <sheet name="9, Emissioni in Aria Convogliat" sheetId="7" r:id="rId6"/>
    <sheet name="13a. Uscita Depuratore" sheetId="8" r:id="rId7"/>
    <sheet name="13b. Uscita Depuratore_BAT" sheetId="10" r:id="rId8"/>
    <sheet name="15. Rifiuti in uscita" sheetId="12" r:id="rId9"/>
    <sheet name="Rifiuti Pivot" sheetId="13" r:id="rId10"/>
    <sheet name="21. Indicatori Performance" sheetId="14" r:id="rId11"/>
    <sheet name="22. Indicatori Circolarità" sheetId="15" r:id="rId12"/>
  </sheets>
  <calcPr calcId="191029"/>
  <pivotCaches>
    <pivotCache cacheId="1" r:id="rId13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13" l="1"/>
  <c r="O4" i="13" l="1"/>
  <c r="Q4" i="13"/>
  <c r="S4" i="13"/>
  <c r="U4" i="13"/>
  <c r="V5" i="13"/>
  <c r="O5" i="13" l="1"/>
  <c r="U5" i="13"/>
  <c r="S5" i="13"/>
  <c r="Q5" i="13"/>
  <c r="V6" i="13"/>
  <c r="O6" i="13" l="1"/>
  <c r="Q6" i="13"/>
  <c r="S6" i="13"/>
  <c r="U6" i="13"/>
  <c r="V7" i="13"/>
  <c r="O7" i="13" l="1"/>
  <c r="Q7" i="13"/>
  <c r="S7" i="13"/>
  <c r="U7" i="13"/>
  <c r="V8" i="13"/>
  <c r="O8" i="13" l="1"/>
  <c r="Q8" i="13"/>
  <c r="S8" i="13"/>
  <c r="U8" i="13"/>
  <c r="V9" i="13"/>
  <c r="N10" i="13"/>
  <c r="O9" i="13" l="1"/>
  <c r="Q9" i="13"/>
  <c r="S9" i="13"/>
  <c r="U9" i="13"/>
  <c r="P10" i="13"/>
  <c r="R10" i="13"/>
  <c r="T10" i="13"/>
  <c r="V10" i="13"/>
  <c r="N11" i="13"/>
  <c r="O10" i="13" l="1"/>
  <c r="Q10" i="13"/>
  <c r="S10" i="13"/>
  <c r="U10" i="13"/>
  <c r="P11" i="13"/>
  <c r="R11" i="13"/>
  <c r="T11" i="13"/>
  <c r="V11" i="13"/>
  <c r="N12" i="13"/>
  <c r="O11" i="13" l="1"/>
  <c r="Q11" i="13"/>
  <c r="S11" i="13"/>
  <c r="U11" i="13"/>
  <c r="P12" i="13"/>
  <c r="R12" i="13"/>
  <c r="T12" i="13"/>
  <c r="V12" i="13"/>
  <c r="O12" i="13" l="1"/>
  <c r="Q12" i="13"/>
  <c r="S12" i="13"/>
  <c r="U12" i="13"/>
</calcChain>
</file>

<file path=xl/sharedStrings.xml><?xml version="1.0" encoding="utf-8"?>
<sst xmlns="http://schemas.openxmlformats.org/spreadsheetml/2006/main" count="1055" uniqueCount="417">
  <si>
    <t>MATERIE PRIME IN INGRESSO</t>
  </si>
  <si>
    <t>Tabella 1.1 - Materiali da lavorare (stima)</t>
  </si>
  <si>
    <t>Tabella 1.2 - Prodotti chimici (misura)</t>
  </si>
  <si>
    <t>Anno</t>
  </si>
  <si>
    <t>Materie Prime - TOPS
[t/anno]</t>
  </si>
  <si>
    <t>Var. rispetto anno precedente 
[%]</t>
  </si>
  <si>
    <t>Materie Prime - filato
[t/anno]</t>
  </si>
  <si>
    <t>Var. rispetto anno precedente 
[%]2</t>
  </si>
  <si>
    <t>Imballaggio 
[t/anno]</t>
  </si>
  <si>
    <t>Coloranti
[t/anno]</t>
  </si>
  <si>
    <t>Prodotti Ausiliari
[t/anno]</t>
  </si>
  <si>
    <t>Chimica di base
[t/anno]</t>
  </si>
  <si>
    <t>Ausiliari + Chimica di Base [t/anno]</t>
  </si>
  <si>
    <t>Totale
[t/anno]</t>
  </si>
  <si>
    <t>PRODOTTI FINITI</t>
  </si>
  <si>
    <t>Tabella 4 - Prodotti finiti (misura)</t>
  </si>
  <si>
    <t>TOPS di lana pettinata trattata [t/anno]</t>
  </si>
  <si>
    <t>Filato tinto
[t/anno]</t>
  </si>
  <si>
    <t>TOPS + Filato
[t/anno]</t>
  </si>
  <si>
    <t>Var. rispetto anno precedente 
[%]3</t>
  </si>
  <si>
    <t>Roccatura
[t/anno]</t>
  </si>
  <si>
    <t>Var. rispetto anno precedente 
[%]4</t>
  </si>
  <si>
    <t>CONSUMO RISORSE IDRICHE</t>
  </si>
  <si>
    <t>Tabella 6.1 - Attingimento totale</t>
  </si>
  <si>
    <t>Tabella 6.2 - Ripartizione per reparto - acqua uso industriale (stima)</t>
  </si>
  <si>
    <r>
      <t>Pozzo 1
[m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</si>
  <si>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t>Pozzo 2
[m3]2</t>
  </si>
  <si>
    <t>Pozzo 3
[m3]3</t>
  </si>
  <si>
    <t>Totale Pozzi 
[m3]</t>
  </si>
  <si>
    <r>
      <t>Acquedotto
[m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</si>
  <si>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r>
      <t>Totale
[m</t>
    </r>
    <r>
      <rPr>
        <vertAlign val="superscript"/>
        <sz val="11"/>
        <color theme="0"/>
        <rFont val="Calibri"/>
        <family val="2"/>
      </rPr>
      <t>3</t>
    </r>
    <r>
      <rPr>
        <sz val="11"/>
        <color theme="0"/>
        <rFont val="Calibri"/>
        <family val="2"/>
      </rPr>
      <t>]</t>
    </r>
  </si>
  <si>
    <t>Tratt. Irr.
%</t>
  </si>
  <si>
    <r>
      <t>Tratt. Irr.
[m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</si>
  <si>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t>Tintoria
%</t>
  </si>
  <si>
    <r>
      <t>Tintoria
[m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</si>
  <si>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t>Roccatura
%</t>
  </si>
  <si>
    <r>
      <t>Roccatura
[m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</si>
  <si>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t>Altro
%</t>
  </si>
  <si>
    <r>
      <t>Altro
[m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>]</t>
    </r>
  </si>
  <si>
    <t>Energia da Fotovoltaico/ Energia Elettrica Totale</t>
  </si>
  <si>
    <t>Energia da Fotovoltaico/ Energia Totale</t>
  </si>
  <si>
    <t>Energia Elettrica/ Energia Totale</t>
  </si>
  <si>
    <t xml:space="preserve">Tabella 7d - Rapporti </t>
  </si>
  <si>
    <t>Altro
[MWh]</t>
  </si>
  <si>
    <t>Roccatura
[MWh]</t>
  </si>
  <si>
    <t>Tintoria
[MWh]</t>
  </si>
  <si>
    <t>Tratt. Irr.
[MWh]</t>
  </si>
  <si>
    <t>Totale
[MWh]</t>
  </si>
  <si>
    <t>Colonna vuota</t>
  </si>
  <si>
    <t>Energia totale
[MWh]</t>
  </si>
  <si>
    <t xml:space="preserve">Tabella 7c.2 - Energia - Ripartizione per reparto </t>
  </si>
  <si>
    <t>Tabella 7c.1 - Energia - consumo totale</t>
  </si>
  <si>
    <t>Energia termica prodotta per autoconsumo
[MWh]</t>
  </si>
  <si>
    <t xml:space="preserve">Tabella 7b.2 - Energia termica - Ripartizione per reparto </t>
  </si>
  <si>
    <t>Tabella 7b.1 - Energia termica - consumo totale</t>
  </si>
  <si>
    <t>Consumo  energia elettrica da fotovoltaico
[MWh]</t>
  </si>
  <si>
    <t>Consumo energia elettrica di rete
[MWh]</t>
  </si>
  <si>
    <t xml:space="preserve">Tabella 7a.2 - Energia elettrica - Ripartizione per reparto </t>
  </si>
  <si>
    <t>Tabella 7a.1 - Energia elettrica - consumo totale</t>
  </si>
  <si>
    <t>RISORSE ENERGETICHE</t>
  </si>
  <si>
    <r>
      <rPr>
        <sz val="11"/>
        <color theme="1"/>
        <rFont val="Calibri"/>
        <family val="2"/>
      </rPr>
      <t>Altro
[Stdm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]</t>
    </r>
  </si>
  <si>
    <r>
      <rPr>
        <sz val="11"/>
        <color theme="1"/>
        <rFont val="Calibri"/>
        <family val="2"/>
      </rPr>
      <t>Roccatura
[Stdm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]</t>
    </r>
  </si>
  <si>
    <r>
      <rPr>
        <sz val="11"/>
        <color theme="1"/>
        <rFont val="Calibri"/>
        <family val="2"/>
      </rPr>
      <t>Tintoria
[Stdm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]</t>
    </r>
  </si>
  <si>
    <r>
      <rPr>
        <sz val="11"/>
        <color theme="1"/>
        <rFont val="Calibri"/>
        <family val="2"/>
      </rPr>
      <t>Tratt. Irr.
[Stdm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]</t>
    </r>
  </si>
  <si>
    <r>
      <rPr>
        <sz val="11"/>
        <color theme="1"/>
        <rFont val="Calibri"/>
        <family val="2"/>
      </rPr>
      <t>Totale
[Stdm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]</t>
    </r>
  </si>
  <si>
    <t xml:space="preserve">Tabella 8.2 - Metano - Ripartizione per reparto </t>
  </si>
  <si>
    <t>Tabella 8.1 - Metano - consumo totale</t>
  </si>
  <si>
    <t>COMBUSTIBILI</t>
  </si>
  <si>
    <t>EMISSIONI IN ATMOSFERA</t>
  </si>
  <si>
    <t>Tabella 9.1 - Produzione di vapore</t>
  </si>
  <si>
    <t>Tabella 9.2 - Trattamento Irrestringibile</t>
  </si>
  <si>
    <t>Data</t>
  </si>
  <si>
    <t>Punto di Emissione</t>
  </si>
  <si>
    <t>NOx</t>
  </si>
  <si>
    <t>CO</t>
  </si>
  <si>
    <t>Laboratorio</t>
  </si>
  <si>
    <t>Rapporto di Prova</t>
  </si>
  <si>
    <t>HCl</t>
  </si>
  <si>
    <t>Portata</t>
  </si>
  <si>
    <t>T.O.C.</t>
  </si>
  <si>
    <t>Portata2</t>
  </si>
  <si>
    <r>
      <rPr>
        <b/>
        <sz val="11"/>
        <color theme="1"/>
        <rFont val="Calibri"/>
        <family val="2"/>
      </rPr>
      <t>150 [mg/Nm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]</t>
    </r>
  </si>
  <si>
    <r>
      <rPr>
        <b/>
        <sz val="11"/>
        <color theme="1"/>
        <rFont val="Calibri"/>
        <family val="2"/>
      </rPr>
      <t>100 [mg/Nm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]</t>
    </r>
  </si>
  <si>
    <r>
      <rPr>
        <b/>
        <sz val="11"/>
        <color theme="1"/>
        <rFont val="Calibri"/>
        <family val="2"/>
      </rPr>
      <t>5 [mg/Nm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]</t>
    </r>
  </si>
  <si>
    <t>0,03 [kg/h]</t>
  </si>
  <si>
    <r>
      <rPr>
        <b/>
        <sz val="11"/>
        <color theme="1"/>
        <rFont val="Calibri"/>
        <family val="2"/>
      </rPr>
      <t>20 [mg/Nm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]</t>
    </r>
  </si>
  <si>
    <t>0,12 [kg/h]</t>
  </si>
  <si>
    <t>14a</t>
  </si>
  <si>
    <t>parametri e limiti diversi (v. RdP)</t>
  </si>
  <si>
    <t>CRAB</t>
  </si>
  <si>
    <t>140517-001</t>
  </si>
  <si>
    <t>17a</t>
  </si>
  <si>
    <t>&lt;0,9</t>
  </si>
  <si>
    <t>&lt;0,004</t>
  </si>
  <si>
    <t>151090-001</t>
  </si>
  <si>
    <t>14b</t>
  </si>
  <si>
    <t>140517-002</t>
  </si>
  <si>
    <t>17b</t>
  </si>
  <si>
    <t>14c</t>
  </si>
  <si>
    <t>140517-003</t>
  </si>
  <si>
    <t>180605-001</t>
  </si>
  <si>
    <t>180077-001</t>
  </si>
  <si>
    <t>0.1320</t>
  </si>
  <si>
    <t>180605-002</t>
  </si>
  <si>
    <t>180547-001</t>
  </si>
  <si>
    <t>0.0070</t>
  </si>
  <si>
    <t>190308-001</t>
  </si>
  <si>
    <t>180077-002</t>
  </si>
  <si>
    <t>0.0037</t>
  </si>
  <si>
    <t>190308-002</t>
  </si>
  <si>
    <t>200112-001</t>
  </si>
  <si>
    <t>0.0144</t>
  </si>
  <si>
    <t>220275-001</t>
  </si>
  <si>
    <t>200112-002</t>
  </si>
  <si>
    <t>220275-002</t>
  </si>
  <si>
    <t>200112-003</t>
  </si>
  <si>
    <t>240810-001</t>
  </si>
  <si>
    <t>230160-001</t>
  </si>
  <si>
    <t>240810-002</t>
  </si>
  <si>
    <t>&lt;1</t>
  </si>
  <si>
    <t>230160-002</t>
  </si>
  <si>
    <t>251049-004</t>
  </si>
  <si>
    <t>230160-003</t>
  </si>
  <si>
    <t>251049-005</t>
  </si>
  <si>
    <t>240725-001</t>
  </si>
  <si>
    <t>240725-002</t>
  </si>
  <si>
    <t>240725-003</t>
  </si>
  <si>
    <t>251049-001</t>
  </si>
  <si>
    <t>251049-002</t>
  </si>
  <si>
    <t>251049-003</t>
  </si>
  <si>
    <t>INQUINANTI MONITORATI ALL'USCITA DEL DEPURATORE</t>
  </si>
  <si>
    <t>Tabella 13a - Parametri Autorizzati</t>
  </si>
  <si>
    <t>DATA</t>
  </si>
  <si>
    <t>LABORATORIO</t>
  </si>
  <si>
    <t>RAPPORTO DI PROVA</t>
  </si>
  <si>
    <t>PUNTO DI PRELIEVO</t>
  </si>
  <si>
    <t>pH</t>
  </si>
  <si>
    <t>Colore</t>
  </si>
  <si>
    <t>Solidi sospesi totali
mg/l</t>
  </si>
  <si>
    <t>COD 
mg/l</t>
  </si>
  <si>
    <t>BOD5
mg/l</t>
  </si>
  <si>
    <t>Azoto totale
mg/l</t>
  </si>
  <si>
    <t>Azoto ammoniacale
mg/l</t>
  </si>
  <si>
    <t>Azoto nitroso
mg/l</t>
  </si>
  <si>
    <t>Azoto nitrico
mg/l</t>
  </si>
  <si>
    <t>Azoto organico
mg/l</t>
  </si>
  <si>
    <t>Cloruri
mg/l</t>
  </si>
  <si>
    <t>Solfati
mg/l</t>
  </si>
  <si>
    <t>Tensioattivi totali
mg/l</t>
  </si>
  <si>
    <t>Tensioattivi anionici
mg/l</t>
  </si>
  <si>
    <t>Tensioattivi non ionici
mg/l</t>
  </si>
  <si>
    <t>Tensioattivi cationici
mg/l</t>
  </si>
  <si>
    <t>Cromo VI
mg/l</t>
  </si>
  <si>
    <t>Al
mg/l</t>
  </si>
  <si>
    <t>Cd
mg/l</t>
  </si>
  <si>
    <t>Cr
mg/l</t>
  </si>
  <si>
    <t>Fe
mg/l</t>
  </si>
  <si>
    <t>Fosforo totale
mg/l</t>
  </si>
  <si>
    <t>Mn
mg/l</t>
  </si>
  <si>
    <t>Ni
mg/l2</t>
  </si>
  <si>
    <t>Pb
mg/l</t>
  </si>
  <si>
    <t>Cu
mg/l</t>
  </si>
  <si>
    <t>Zn
mg/l</t>
  </si>
  <si>
    <t>ANNOTAZIONI</t>
  </si>
  <si>
    <t>LIMITI</t>
  </si>
  <si>
    <t>5,5-9,5</t>
  </si>
  <si>
    <t>COMIE x CORDAR</t>
  </si>
  <si>
    <t>19LA06570</t>
  </si>
  <si>
    <t>Uscita depuratore</t>
  </si>
  <si>
    <t>19LA13838</t>
  </si>
  <si>
    <t>19LA21570</t>
  </si>
  <si>
    <t>19LA31490</t>
  </si>
  <si>
    <t>20LA08740</t>
  </si>
  <si>
    <t>20LA22304</t>
  </si>
  <si>
    <t>20LA33652</t>
  </si>
  <si>
    <t>20LA34030</t>
  </si>
  <si>
    <t>20LA34301</t>
  </si>
  <si>
    <t>3 analisi svolte in 4 giorni</t>
  </si>
  <si>
    <t>Chelab x CORDAR</t>
  </si>
  <si>
    <t>6 mesi dall'ultima analisi</t>
  </si>
  <si>
    <t>RP-ENV-23/000012135</t>
  </si>
  <si>
    <t>RP-ENV-23/000044214</t>
  </si>
  <si>
    <t>230377-001</t>
  </si>
  <si>
    <t>rientro parametri fuori limite</t>
  </si>
  <si>
    <t>230484-001</t>
  </si>
  <si>
    <t>RP-ENV-23/000061594</t>
  </si>
  <si>
    <t>RP-ENV-23/000102450</t>
  </si>
  <si>
    <t>230998-001</t>
  </si>
  <si>
    <t>RP-ENV-24/000010803</t>
  </si>
  <si>
    <t>BQT</t>
  </si>
  <si>
    <t>n.r.</t>
  </si>
  <si>
    <t>controcampione</t>
  </si>
  <si>
    <t>RP-ENV-24/000046391</t>
  </si>
  <si>
    <t>&lt;0,0071</t>
  </si>
  <si>
    <t>&lt;0,086</t>
  </si>
  <si>
    <t>&lt;0,73</t>
  </si>
  <si>
    <t>&lt;0,000075</t>
  </si>
  <si>
    <t>RP-ENV-24/000071739</t>
  </si>
  <si>
    <t>&lt;0,37</t>
  </si>
  <si>
    <t>RP-ENV-24/000107530</t>
  </si>
  <si>
    <t>COMIE</t>
  </si>
  <si>
    <t>24LA72086</t>
  </si>
  <si>
    <t>&lt;0,002</t>
  </si>
  <si>
    <t>&lt;0,1</t>
  </si>
  <si>
    <t>&lt;0,02</t>
  </si>
  <si>
    <t>&lt;0,05</t>
  </si>
  <si>
    <t>RP-ENV-25/000030104</t>
  </si>
  <si>
    <t>&lt;0,035</t>
  </si>
  <si>
    <t>&lt;0,43</t>
  </si>
  <si>
    <t>&lt;0,24</t>
  </si>
  <si>
    <t>250148-001</t>
  </si>
  <si>
    <t>&lt;0,0005</t>
  </si>
  <si>
    <t>250412-001</t>
  </si>
  <si>
    <t>RP-ENV-25/000058826</t>
  </si>
  <si>
    <t>&lt;0,00075</t>
  </si>
  <si>
    <t>250538-001</t>
  </si>
  <si>
    <t>250670-001</t>
  </si>
  <si>
    <t>RP-ENV-25/000090527</t>
  </si>
  <si>
    <t>&lt;0,15</t>
  </si>
  <si>
    <t>&lt;0,00038</t>
  </si>
  <si>
    <t>250793-001</t>
  </si>
  <si>
    <t>&lt;0,005</t>
  </si>
  <si>
    <t>RP-ENV-25/000116486</t>
  </si>
  <si>
    <t>analisi extra per anomalie cordar</t>
  </si>
  <si>
    <t>251033-001</t>
  </si>
  <si>
    <t>251309-001</t>
  </si>
  <si>
    <t>Tabella 13b - Parametri BAT-AEL</t>
  </si>
  <si>
    <t>TOC
mg/l</t>
  </si>
  <si>
    <t>Azoto ammoniacale come NH4 mg/l</t>
  </si>
  <si>
    <t>Azoto nitrico</t>
  </si>
  <si>
    <t>Azoto nitroso</t>
  </si>
  <si>
    <t>Sb
mg/l</t>
  </si>
  <si>
    <t xml:space="preserve">Cd       mg/l </t>
  </si>
  <si>
    <t>Mn          mg/l</t>
  </si>
  <si>
    <t>AOX
mg/l</t>
  </si>
  <si>
    <t>HOI
mg/l</t>
  </si>
  <si>
    <t>Tensioattivi cationici mg/l</t>
  </si>
  <si>
    <t>Tensioattivi non ionici mg/l</t>
  </si>
  <si>
    <t>Tensioattivi anionici mg/l</t>
  </si>
  <si>
    <t>Altri Tensioattivi (Tensioattivi totali)
mg/l</t>
  </si>
  <si>
    <t>Solfuri
mg/l</t>
  </si>
  <si>
    <t>Tossicità
%</t>
  </si>
  <si>
    <t>-</t>
  </si>
  <si>
    <t xml:space="preserve">n.r. </t>
  </si>
  <si>
    <t>N.P. 1:125</t>
  </si>
  <si>
    <t>istantaneo</t>
  </si>
  <si>
    <t>cc CORDAR</t>
  </si>
  <si>
    <t>24LA70120-01</t>
  </si>
  <si>
    <t>&lt;1,0</t>
  </si>
  <si>
    <t>P. 1:40</t>
  </si>
  <si>
    <t>&lt;0,5</t>
  </si>
  <si>
    <t>24h</t>
  </si>
  <si>
    <t>24LA74922-01</t>
  </si>
  <si>
    <t>N.P. 1:40</t>
  </si>
  <si>
    <t>trimestrale</t>
  </si>
  <si>
    <t>24LA77682</t>
  </si>
  <si>
    <t>N.P. 1:20</t>
  </si>
  <si>
    <t>24LA81903</t>
  </si>
  <si>
    <t>25LA004746</t>
  </si>
  <si>
    <t>25LA015656 + 25NV000142</t>
  </si>
  <si>
    <t>3h</t>
  </si>
  <si>
    <t>25LA030865+ 
25NV000302</t>
  </si>
  <si>
    <t>25LA043042 + 
25NV000361</t>
  </si>
  <si>
    <t>25LA056032 + 25NV000438</t>
  </si>
  <si>
    <t>25LA067350 + 25NV000567</t>
  </si>
  <si>
    <t>25LA083853 + 25NV000690</t>
  </si>
  <si>
    <t>25LA099148 + 25NV000758</t>
  </si>
  <si>
    <t>25LA114395 + 25NV000892</t>
  </si>
  <si>
    <t>25LA120407 + 25NV000924</t>
  </si>
  <si>
    <t>25LA128740 +  25NV000976</t>
  </si>
  <si>
    <t>RIFIUTI IN USCITA</t>
  </si>
  <si>
    <t>Tabella 15 - Rifiuti in uscita</t>
  </si>
  <si>
    <t>Denominazione</t>
  </si>
  <si>
    <t>EER</t>
  </si>
  <si>
    <t>Smaltimento (D) / Recupero (R)</t>
  </si>
  <si>
    <t>P / NP</t>
  </si>
  <si>
    <t>Quantità prodotta
[kg]
2017</t>
  </si>
  <si>
    <t>Quantità prodotta
[kg]
2018</t>
  </si>
  <si>
    <t>Quantità prodotta
[kg]
2019</t>
  </si>
  <si>
    <t>Quantità prodotta
[kg]
2020</t>
  </si>
  <si>
    <t>Quantità prodotta
[kg]
2021</t>
  </si>
  <si>
    <t>Quantità prodotta
[kg]
2022</t>
  </si>
  <si>
    <t>Quantità prodotta
[kg]
2023</t>
  </si>
  <si>
    <t>Quantità prodotta
[kg]
2024</t>
  </si>
  <si>
    <t>Quantità prodotta
[kg]
2025</t>
  </si>
  <si>
    <t>Fanghi prodotti dal trattamento in loco degli effluenti diversi da quelli di cui alla voce 040219</t>
  </si>
  <si>
    <t>040220</t>
  </si>
  <si>
    <t>D8, D9, D15</t>
  </si>
  <si>
    <t>NP</t>
  </si>
  <si>
    <t>Rifiuti da fibre tessili lavorate</t>
  </si>
  <si>
    <t>040222</t>
  </si>
  <si>
    <t>R13</t>
  </si>
  <si>
    <t>Pitture e vernici di scarto, contenenti solventi organici o altre sostanze pericolose</t>
  </si>
  <si>
    <t>080111*</t>
  </si>
  <si>
    <t>D15</t>
  </si>
  <si>
    <t>P</t>
  </si>
  <si>
    <t>Toner per stampa esauriti, diversi da quelli di cui alla voce 08 03 17</t>
  </si>
  <si>
    <t>080318</t>
  </si>
  <si>
    <t>Scarti di olio minerale per motori, ingranaggi e lubrificazione, non clorurati</t>
  </si>
  <si>
    <t>130205*</t>
  </si>
  <si>
    <t>Imballaggi di carta e cartone</t>
  </si>
  <si>
    <t>150101</t>
  </si>
  <si>
    <t>Imballaggi di plastica</t>
  </si>
  <si>
    <t>150102</t>
  </si>
  <si>
    <t>Imballaggi in metallo</t>
  </si>
  <si>
    <t>150104</t>
  </si>
  <si>
    <t>R4</t>
  </si>
  <si>
    <t>Imballaggi in materiali misti</t>
  </si>
  <si>
    <t>150106</t>
  </si>
  <si>
    <t>Imballaggi in vetro</t>
  </si>
  <si>
    <t>150107</t>
  </si>
  <si>
    <t>Imballaggi contenenti residui di sostanza pericolose o contaminati da tali sostanze</t>
  </si>
  <si>
    <t>150110*</t>
  </si>
  <si>
    <t>imballaggi metallici contenenti matrici solide porose pericolose (ad esempio amianto),
compresi i contenitori a pressione vuoti</t>
  </si>
  <si>
    <t>150111*</t>
  </si>
  <si>
    <t>Assorbenti, materiali filtranti, stracci e indumenti protettivi, diversi da quelli di cui alla voce 15 02 02</t>
  </si>
  <si>
    <t>150203</t>
  </si>
  <si>
    <t>Veicoli inutilizzabili</t>
  </si>
  <si>
    <t>160104*</t>
  </si>
  <si>
    <t>Apparecchiature fuori uso, contenenti componenti pericolose diversi da quelli di cui alle voci da 160209 a 160212</t>
  </si>
  <si>
    <t>160213*</t>
  </si>
  <si>
    <t>Apparecchiature fuori uso, diverse da quelle di cui alle voci de 160209 a 160213</t>
  </si>
  <si>
    <t>160214</t>
  </si>
  <si>
    <t>Componenti rimossi da apparecchiature fuoriuso diversi da quelli di cui alla voce 16 02 15</t>
  </si>
  <si>
    <t>160216</t>
  </si>
  <si>
    <t>Rifiuti organici, contenenti sostanze pericolose</t>
  </si>
  <si>
    <t>160305*</t>
  </si>
  <si>
    <t>Gas in contenitori a pressione</t>
  </si>
  <si>
    <t>160505</t>
  </si>
  <si>
    <t xml:space="preserve">Sostanze chimiche di laboratorio contenenti o costituite da sostanze pericolose, comprese le miscele di sostanze chimiche di laboratorio </t>
  </si>
  <si>
    <t>160506*</t>
  </si>
  <si>
    <t>Altre batterie e accumulatori</t>
  </si>
  <si>
    <t>160605</t>
  </si>
  <si>
    <t>Vetro</t>
  </si>
  <si>
    <t>170202</t>
  </si>
  <si>
    <t>Ferro e acciaio</t>
  </si>
  <si>
    <t>170405</t>
  </si>
  <si>
    <t>Cavi</t>
  </si>
  <si>
    <t>170411</t>
  </si>
  <si>
    <t>Altri materiali isolanti contenenti o costituiti da sostanze pericolose</t>
  </si>
  <si>
    <t>170603*</t>
  </si>
  <si>
    <t>Rifiuti misti da attività di costruzione e demolizione, diversi da quelli di cui alle voci 17 09 01, 17 09 02 e 17 09 03</t>
  </si>
  <si>
    <t>170904</t>
  </si>
  <si>
    <t>Tubi fluorescenti ed altri rifiuti contenenti mercurio</t>
  </si>
  <si>
    <t>200121*</t>
  </si>
  <si>
    <t>Rifiuti biodegradabili</t>
  </si>
  <si>
    <t>200201</t>
  </si>
  <si>
    <t>Fanghi delle fosse settiche</t>
  </si>
  <si>
    <t>200304</t>
  </si>
  <si>
    <t>D8, D9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</si>
  <si>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</si>
  <si>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</si>
  <si>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</si>
  <si>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</si>
  <si>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</si>
  <si>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</si>
  <si>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</si>
  <si>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</si>
  <si>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</si>
  <si>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D</t>
  </si>
  <si>
    <t>D %</t>
  </si>
  <si>
    <t>R</t>
  </si>
  <si>
    <t>R %</t>
  </si>
  <si>
    <t>NP %</t>
  </si>
  <si>
    <t>P %</t>
  </si>
  <si>
    <t>Totale</t>
  </si>
  <si>
    <t>2016</t>
  </si>
  <si>
    <t>Totale complessivo</t>
  </si>
  <si>
    <t>INDICATORI PERFORMANCE</t>
  </si>
  <si>
    <t>Tab. 21 - Indicatori di performance</t>
  </si>
  <si>
    <t>Indicatore</t>
  </si>
  <si>
    <t>Unità di Misura</t>
  </si>
  <si>
    <t>2014</t>
  </si>
  <si>
    <t>2015</t>
  </si>
  <si>
    <t>diff. 19-18</t>
  </si>
  <si>
    <t>diff. 20-19</t>
  </si>
  <si>
    <t>diff. 21-20</t>
  </si>
  <si>
    <t>diff. 22-21</t>
  </si>
  <si>
    <t>diff. 23-22</t>
  </si>
  <si>
    <t>diff. 24-23</t>
  </si>
  <si>
    <t>diff. 24-25</t>
  </si>
  <si>
    <t>Consumo di acqua per unità di prodotto 
(produzione totale)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</si>
  <si>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/t</t>
    </r>
  </si>
  <si>
    <t>Consumo di acqua per unità di prodotto 
(tintoria)</t>
  </si>
  <si>
    <t>Consumo di energia per unità di prodotto
(produzione totale)</t>
  </si>
  <si>
    <t>MWh/t</t>
  </si>
  <si>
    <t>Consumo di prodotti chimici per unità di prodotto (produzione totale)</t>
  </si>
  <si>
    <t>t/t</t>
  </si>
  <si>
    <t>Consumo di coloranti per unità di prodotto
(filato tinto)</t>
  </si>
  <si>
    <t>Produzione di rifiuti per unità di prodotto 
(produzione totale)</t>
  </si>
  <si>
    <t>kg/t</t>
  </si>
  <si>
    <t>Produzione specifica (energia) di rifiuti</t>
  </si>
  <si>
    <t>kg (rifiuti prodotti)/ MWh (energia utilizzata)</t>
  </si>
  <si>
    <t>Produzione specifica (combustibile) di rifiuti</t>
  </si>
  <si>
    <r>
      <rPr>
        <sz val="11"/>
        <color theme="1"/>
        <rFont val="Calibri"/>
        <family val="2"/>
      </rPr>
      <t>kg (rifiuti prodotti)/1.000 Stdm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(combustibile utilizzato)</t>
    </r>
  </si>
  <si>
    <t>Consumo di energia elettrica per unità di prodotto
(tintoria+trattamento)</t>
  </si>
  <si>
    <t>kWh/kg</t>
  </si>
  <si>
    <t>Consumo di energia termica per unità di prodotto
(tintoria+trattamento)</t>
  </si>
  <si>
    <t>Consumo di gas per unità di prodotto
(tintoria+trattamento)</t>
  </si>
  <si>
    <t>Stdm3/kg</t>
  </si>
  <si>
    <t>INDICATORI CIRCOLARITA</t>
  </si>
  <si>
    <t>Tab. 22 - Indicatori di circolarità</t>
  </si>
  <si>
    <t>Unità di Misura2</t>
  </si>
  <si>
    <t>diff 20-19</t>
  </si>
  <si>
    <t>diff 21-20</t>
  </si>
  <si>
    <t>diff 22-21</t>
  </si>
  <si>
    <t>diff 23-22</t>
  </si>
  <si>
    <t>diff 24-23</t>
  </si>
  <si>
    <t>diff 25-24</t>
  </si>
  <si>
    <t>Utilizzo di acqua recuperata</t>
  </si>
  <si>
    <r>
      <rPr>
        <sz val="11"/>
        <color theme="1"/>
        <rFont val="Calibri"/>
        <family val="2"/>
      </rPr>
      <t>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/anno</t>
    </r>
  </si>
  <si>
    <t>Indice di recupero rifiuti annuo</t>
  </si>
  <si>
    <t>% kg annui rifiuti inviati a recupero/kg annui rifiuti prodotti</t>
  </si>
  <si>
    <t>Variazione del consumo idrico per unità di prodotto</t>
  </si>
  <si>
    <t>% su anno precedente</t>
  </si>
  <si>
    <t>Variazione del consumo energetico per unità di prodotto</t>
  </si>
  <si>
    <t>Variazione dei rifiuti da imballaggi per unità di prodotto
(somma 150101 / 150102 / 150106)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</si>
</sst>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#,##0.0"/>
    <numFmt numFmtId="166" formatCode="d/m/yyyy"/>
    <numFmt numFmtId="167" formatCode="0.0000"/>
    <numFmt numFmtId="168" formatCode="0.000"/>
    <numFmt numFmtId="169" formatCode="0.0E+00"/>
    <numFmt numFmtId="170" formatCode="0.00000"/>
    <numFmt numFmtId="171" formatCode="0.0"/>
    <numFmt numFmtId="172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9"/>
      <color theme="1"/>
      <name val="Calibri"/>
      <family val="2"/>
    </font>
    <font>
      <vertAlign val="superscript"/>
      <sz val="11"/>
      <name val="Calibri"/>
      <family val="2"/>
    </font>
    <font>
      <sz val="11"/>
      <color theme="0"/>
      <name val="Calibri"/>
      <family val="2"/>
    </font>
    <font>
      <vertAlign val="superscript"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9"/>
      <color theme="0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385623"/>
        <bgColor rgb="FF385623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9CC2E5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A8D08D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8D08D"/>
      </top>
      <bottom/>
      <diagonal/>
    </border>
    <border>
      <left/>
      <right/>
      <top style="thin">
        <color rgb="FFA8D08D"/>
      </top>
      <bottom style="thin">
        <color rgb="FFA8D08D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2">
    <xf numFmtId="0" fontId="0" fillId="0" borderId="0" xfId="0"/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/>
    <xf numFmtId="0" fontId="4" fillId="0" borderId="0" xfId="2" applyFont="1"/>
    <xf numFmtId="0" fontId="6" fillId="0" borderId="0" xfId="2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3" fontId="8" fillId="5" borderId="0" xfId="2" applyNumberFormat="1" applyFont="1" applyFill="1" applyAlignment="1">
      <alignment horizontal="center" vertical="center" wrapText="1"/>
    </xf>
    <xf numFmtId="0" fontId="9" fillId="0" borderId="0" xfId="2" applyFont="1"/>
    <xf numFmtId="3" fontId="5" fillId="0" borderId="0" xfId="2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5" fontId="5" fillId="0" borderId="0" xfId="2" applyNumberFormat="1" applyFont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0" fontId="8" fillId="6" borderId="0" xfId="2" applyFont="1" applyFill="1" applyAlignment="1">
      <alignment horizontal="center" vertical="center" wrapText="1"/>
    </xf>
    <xf numFmtId="3" fontId="8" fillId="6" borderId="0" xfId="2" applyNumberFormat="1" applyFont="1" applyFill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7" borderId="0" xfId="2" applyFont="1" applyFill="1" applyAlignment="1">
      <alignment horizontal="center" vertical="center" wrapText="1"/>
    </xf>
    <xf numFmtId="0" fontId="13" fillId="8" borderId="0" xfId="2" applyFont="1" applyFill="1" applyAlignment="1">
      <alignment horizontal="center" vertical="center" wrapText="1"/>
    </xf>
    <xf numFmtId="0" fontId="10" fillId="0" borderId="0" xfId="2" applyFont="1" applyAlignment="1">
      <alignment vertical="center"/>
    </xf>
    <xf numFmtId="3" fontId="5" fillId="0" borderId="1" xfId="2" applyNumberFormat="1" applyFont="1" applyBorder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9" fontId="5" fillId="0" borderId="1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9" fontId="5" fillId="0" borderId="0" xfId="2" applyNumberFormat="1" applyFont="1" applyAlignment="1">
      <alignment horizontal="center" vertical="center"/>
    </xf>
    <xf numFmtId="0" fontId="3" fillId="0" borderId="0" xfId="2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3" fontId="6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4" fillId="9" borderId="0" xfId="2" applyFont="1" applyFill="1" applyAlignment="1">
      <alignment horizontal="center" vertical="center"/>
    </xf>
    <xf numFmtId="3" fontId="4" fillId="9" borderId="1" xfId="2" applyNumberFormat="1" applyFont="1" applyFill="1" applyBorder="1" applyAlignment="1">
      <alignment horizontal="right" vertical="center"/>
    </xf>
    <xf numFmtId="0" fontId="5" fillId="9" borderId="0" xfId="2" applyFont="1" applyFill="1" applyAlignment="1">
      <alignment horizontal="center" vertical="center"/>
    </xf>
    <xf numFmtId="0" fontId="4" fillId="10" borderId="0" xfId="2" applyFont="1" applyFill="1" applyAlignment="1">
      <alignment horizontal="center" vertical="center"/>
    </xf>
    <xf numFmtId="3" fontId="4" fillId="10" borderId="1" xfId="2" applyNumberFormat="1" applyFont="1" applyFill="1" applyBorder="1" applyAlignment="1">
      <alignment horizontal="right" vertical="center"/>
    </xf>
    <xf numFmtId="0" fontId="4" fillId="10" borderId="0" xfId="2" applyFont="1" applyFill="1" applyAlignment="1">
      <alignment horizontal="center" vertical="center" wrapText="1"/>
    </xf>
    <xf numFmtId="0" fontId="5" fillId="10" borderId="0" xfId="2" applyFont="1" applyFill="1" applyAlignment="1">
      <alignment horizontal="center" vertical="center"/>
    </xf>
    <xf numFmtId="166" fontId="5" fillId="0" borderId="0" xfId="2" applyNumberFormat="1" applyFont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167" fontId="5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67" fontId="19" fillId="0" borderId="0" xfId="2" applyNumberFormat="1" applyFont="1" applyAlignment="1">
      <alignment horizontal="center" vertical="center"/>
    </xf>
    <xf numFmtId="14" fontId="3" fillId="0" borderId="0" xfId="2" applyNumberFormat="1" applyAlignment="1">
      <alignment horizontal="center" vertical="center"/>
    </xf>
    <xf numFmtId="0" fontId="3" fillId="0" borderId="0" xfId="2" applyAlignment="1">
      <alignment horizontal="center"/>
    </xf>
    <xf numFmtId="0" fontId="5" fillId="11" borderId="2" xfId="2" applyFont="1" applyFill="1" applyBorder="1" applyAlignment="1">
      <alignment horizontal="center" vertical="center"/>
    </xf>
    <xf numFmtId="0" fontId="5" fillId="11" borderId="3" xfId="2" applyFont="1" applyFill="1" applyBorder="1" applyAlignment="1">
      <alignment horizontal="center" vertical="center"/>
    </xf>
    <xf numFmtId="0" fontId="5" fillId="11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left" vertical="center" wrapText="1"/>
    </xf>
    <xf numFmtId="1" fontId="5" fillId="11" borderId="2" xfId="2" applyNumberFormat="1" applyFont="1" applyFill="1" applyBorder="1" applyAlignment="1">
      <alignment horizontal="center" vertical="center"/>
    </xf>
    <xf numFmtId="0" fontId="5" fillId="12" borderId="3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2" fontId="5" fillId="0" borderId="3" xfId="2" applyNumberFormat="1" applyFont="1" applyBorder="1" applyAlignment="1">
      <alignment horizontal="center" vertical="center"/>
    </xf>
    <xf numFmtId="168" fontId="5" fillId="0" borderId="3" xfId="2" applyNumberFormat="1" applyFont="1" applyBorder="1" applyAlignment="1">
      <alignment horizontal="center" vertical="center"/>
    </xf>
    <xf numFmtId="169" fontId="5" fillId="0" borderId="3" xfId="2" applyNumberFormat="1" applyFont="1" applyBorder="1" applyAlignment="1">
      <alignment horizontal="center" vertical="center"/>
    </xf>
    <xf numFmtId="170" fontId="5" fillId="0" borderId="3" xfId="2" applyNumberFormat="1" applyFont="1" applyBorder="1" applyAlignment="1">
      <alignment horizontal="center" vertical="center"/>
    </xf>
    <xf numFmtId="0" fontId="13" fillId="13" borderId="2" xfId="2" applyFont="1" applyFill="1" applyBorder="1" applyAlignment="1">
      <alignment horizontal="center" vertical="center"/>
    </xf>
    <xf numFmtId="0" fontId="3" fillId="0" borderId="3" xfId="2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0" xfId="2" applyFont="1" applyAlignment="1">
      <alignment horizontal="center"/>
    </xf>
    <xf numFmtId="2" fontId="3" fillId="0" borderId="3" xfId="2" applyNumberFormat="1" applyBorder="1" applyAlignment="1">
      <alignment horizontal="center"/>
    </xf>
    <xf numFmtId="0" fontId="5" fillId="0" borderId="0" xfId="2" applyFont="1" applyAlignment="1">
      <alignment vertical="center" wrapText="1"/>
    </xf>
    <xf numFmtId="0" fontId="3" fillId="0" borderId="0" xfId="2" applyAlignment="1">
      <alignment vertical="center"/>
    </xf>
    <xf numFmtId="0" fontId="5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5" fillId="11" borderId="0" xfId="2" applyFont="1" applyFill="1" applyAlignment="1">
      <alignment horizontal="center" vertical="center"/>
    </xf>
    <xf numFmtId="0" fontId="5" fillId="11" borderId="0" xfId="2" applyFont="1" applyFill="1" applyAlignment="1">
      <alignment horizontal="center" vertical="center" wrapText="1"/>
    </xf>
    <xf numFmtId="0" fontId="5" fillId="11" borderId="0" xfId="2" quotePrefix="1" applyFont="1" applyFill="1" applyAlignment="1">
      <alignment horizontal="center" vertical="center"/>
    </xf>
    <xf numFmtId="1" fontId="5" fillId="11" borderId="0" xfId="2" quotePrefix="1" applyNumberFormat="1" applyFont="1" applyFill="1" applyAlignment="1">
      <alignment horizontal="center" vertical="center"/>
    </xf>
    <xf numFmtId="0" fontId="5" fillId="11" borderId="0" xfId="2" quotePrefix="1" applyFont="1" applyFill="1" applyAlignment="1">
      <alignment horizontal="center" vertical="center" wrapText="1"/>
    </xf>
    <xf numFmtId="171" fontId="5" fillId="11" borderId="0" xfId="2" applyNumberFormat="1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172" fontId="5" fillId="0" borderId="0" xfId="2" applyNumberFormat="1" applyFont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0" fontId="15" fillId="14" borderId="0" xfId="2" applyFont="1" applyFill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171" fontId="5" fillId="0" borderId="0" xfId="2" applyNumberFormat="1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171" fontId="3" fillId="0" borderId="0" xfId="2" applyNumberFormat="1" applyAlignment="1">
      <alignment horizontal="center" vertical="center"/>
    </xf>
    <xf numFmtId="171" fontId="1" fillId="0" borderId="0" xfId="2" applyNumberFormat="1" applyFont="1" applyAlignment="1">
      <alignment horizontal="center" vertical="center"/>
    </xf>
    <xf numFmtId="0" fontId="3" fillId="0" borderId="0" xfId="2" applyAlignment="1">
      <alignment horizontal="center" vertical="center" wrapText="1"/>
    </xf>
    <xf numFmtId="0" fontId="15" fillId="13" borderId="0" xfId="2" applyFont="1" applyFill="1" applyAlignment="1">
      <alignment horizontal="center" vertical="center" wrapText="1"/>
    </xf>
    <xf numFmtId="2" fontId="2" fillId="13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13" borderId="0" xfId="2" applyFont="1" applyFill="1" applyAlignment="1">
      <alignment horizontal="center" vertical="center"/>
    </xf>
    <xf numFmtId="49" fontId="5" fillId="0" borderId="0" xfId="2" quotePrefix="1" applyNumberFormat="1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 wrapText="1"/>
    </xf>
    <xf numFmtId="3" fontId="5" fillId="15" borderId="0" xfId="2" applyNumberFormat="1" applyFont="1" applyFill="1" applyAlignment="1">
      <alignment horizontal="center" vertical="center" wrapText="1"/>
    </xf>
    <xf numFmtId="3" fontId="5" fillId="11" borderId="0" xfId="2" applyNumberFormat="1" applyFont="1" applyFill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wrapText="1"/>
    </xf>
    <xf numFmtId="164" fontId="5" fillId="0" borderId="0" xfId="2" applyNumberFormat="1" applyFont="1"/>
    <xf numFmtId="0" fontId="3" fillId="0" borderId="5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3" fontId="3" fillId="0" borderId="5" xfId="2" applyNumberFormat="1" applyBorder="1" applyAlignment="1">
      <alignment horizontal="center" vertical="center"/>
    </xf>
    <xf numFmtId="3" fontId="3" fillId="0" borderId="6" xfId="2" applyNumberFormat="1" applyBorder="1" applyAlignment="1">
      <alignment horizontal="center" vertical="center"/>
    </xf>
    <xf numFmtId="3" fontId="3" fillId="0" borderId="7" xfId="2" applyNumberFormat="1" applyBorder="1" applyAlignment="1">
      <alignment horizontal="center" vertical="center"/>
    </xf>
    <xf numFmtId="3" fontId="3" fillId="0" borderId="0" xfId="2" applyNumberFormat="1" applyAlignment="1">
      <alignment horizontal="center" vertical="center"/>
    </xf>
    <xf numFmtId="0" fontId="3" fillId="0" borderId="8" xfId="2" applyBorder="1" applyAlignment="1">
      <alignment horizontal="center" vertical="center"/>
    </xf>
    <xf numFmtId="3" fontId="3" fillId="0" borderId="8" xfId="2" applyNumberFormat="1" applyBorder="1" applyAlignment="1">
      <alignment horizontal="center" vertical="center"/>
    </xf>
    <xf numFmtId="3" fontId="3" fillId="0" borderId="9" xfId="2" applyNumberFormat="1" applyBorder="1" applyAlignment="1">
      <alignment horizontal="center" vertical="center"/>
    </xf>
    <xf numFmtId="3" fontId="3" fillId="0" borderId="10" xfId="2" applyNumberFormat="1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3" fontId="3" fillId="0" borderId="11" xfId="2" applyNumberFormat="1" applyBorder="1" applyAlignment="1">
      <alignment horizontal="center" vertical="center"/>
    </xf>
    <xf numFmtId="3" fontId="3" fillId="0" borderId="12" xfId="2" applyNumberFormat="1" applyBorder="1" applyAlignment="1">
      <alignment horizontal="center" vertical="center"/>
    </xf>
    <xf numFmtId="3" fontId="3" fillId="0" borderId="13" xfId="2" applyNumberForma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left" vertical="center" wrapText="1"/>
    </xf>
    <xf numFmtId="165" fontId="5" fillId="0" borderId="0" xfId="2" applyNumberFormat="1" applyFont="1" applyAlignment="1">
      <alignment horizontal="center" vertical="center" wrapText="1"/>
    </xf>
    <xf numFmtId="164" fontId="6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20" fillId="0" borderId="0" xfId="2" applyFont="1"/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4" fontId="5" fillId="0" borderId="15" xfId="2" applyNumberFormat="1" applyFont="1" applyBorder="1" applyAlignment="1">
      <alignment horizontal="center" vertical="center" wrapText="1"/>
    </xf>
    <xf numFmtId="164" fontId="6" fillId="0" borderId="15" xfId="2" applyNumberFormat="1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 wrapText="1"/>
    </xf>
    <xf numFmtId="164" fontId="5" fillId="0" borderId="0" xfId="2" applyNumberFormat="1" applyFont="1" applyAlignment="1">
      <alignment horizontal="center" vertical="center" wrapText="1"/>
    </xf>
    <xf numFmtId="9" fontId="5" fillId="0" borderId="0" xfId="2" applyNumberFormat="1" applyFont="1" applyAlignment="1">
      <alignment horizontal="center" vertical="center" wrapText="1"/>
    </xf>
    <xf numFmtId="164" fontId="3" fillId="0" borderId="0" xfId="2" applyNumberForma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4" fontId="3" fillId="0" borderId="0" xfId="2" applyNumberFormat="1" applyAlignment="1">
      <alignment horizontal="center" vertical="center"/>
    </xf>
    <xf numFmtId="171" fontId="5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/>
    </xf>
  </cellXfs>
  <cellStyles count="3">
    <cellStyle name="Normale" xfId="0" builtinId="0"/>
    <cellStyle name="Normale 2" xfId="2" xr:uid="{3F885E8A-C436-439C-8456-DD09B63FA763}"/>
    <cellStyle name="Percentuale" xfId="1" builtinId="5"/>
  </cellStyles>
  <dxfs count="186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4" formatCode="0.0%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A8D08D"/>
        </top>
        <bottom style="thin">
          <color rgb="FFA8D08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4" formatCode="0.0%"/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solid">
          <fgColor rgb="FFFFFF00"/>
          <bgColor rgb="FFFFF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92D050"/>
          <bgColor rgb="FF92D05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92D050"/>
          <bgColor rgb="FF92D05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92D050"/>
          <bgColor rgb="FF92D05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71" formatCode="0.0"/>
      <alignment horizontal="center" vertical="center" textRotation="0" wrapText="0" indent="0" justifyLastLine="0" shrinkToFit="0" readingOrder="0"/>
    </dxf>
    <dxf>
      <numFmt numFmtId="171" formatCode="0.0"/>
      <alignment horizontal="center" vertical="center" textRotation="0" wrapText="0" indent="0" justifyLastLine="0" shrinkToFit="0" readingOrder="0"/>
    </dxf>
    <dxf>
      <numFmt numFmtId="171" formatCode="0.0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color auto="1"/>
        <name val="Calibri"/>
      </font>
    </dxf>
    <dxf>
      <font>
        <strike val="0"/>
        <outline val="0"/>
        <shadow val="0"/>
        <u val="none"/>
        <color auto="1"/>
        <name val="Calibri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color auto="1"/>
        <name val="Calibri"/>
      </font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numFmt numFmtId="164" formatCode="0.0%"/>
      <alignment horizontal="center" vertical="center" textRotation="0" wrapText="1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it-IT" sz="1400" b="0" i="0">
                <a:solidFill>
                  <a:srgbClr val="757575"/>
                </a:solidFill>
                <a:latin typeface="+mn-lt"/>
              </a:rPr>
              <a:t>Recuperati/Smaltiti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D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'Rifiuti Pivot'!$M$3:$M$12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'Rifiuti Pivot'!$N$3:$N$12</c:f>
              <c:numCache>
                <c:formatCode>#,##0</c:formatCode>
                <c:ptCount val="10"/>
                <c:pt idx="4">
                  <c:v>1781</c:v>
                </c:pt>
                <c:pt idx="5">
                  <c:v>12440</c:v>
                </c:pt>
                <c:pt idx="7">
                  <c:v>235</c:v>
                </c:pt>
                <c:pt idx="8">
                  <c:v>225265</c:v>
                </c:pt>
                <c:pt idx="9">
                  <c:v>294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25-4B51-9C9F-5855400972D4}"/>
            </c:ext>
          </c:extLst>
        </c:ser>
        <c:ser>
          <c:idx val="1"/>
          <c:order val="1"/>
          <c:tx>
            <c:v>R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'Rifiuti Pivot'!$M$3:$M$12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'Rifiuti Pivot'!$P$3:$P$12</c:f>
              <c:numCache>
                <c:formatCode>#,##0</c:formatCode>
                <c:ptCount val="10"/>
                <c:pt idx="1">
                  <c:v>104680</c:v>
                </c:pt>
                <c:pt idx="2">
                  <c:v>119474</c:v>
                </c:pt>
                <c:pt idx="3">
                  <c:v>100468</c:v>
                </c:pt>
                <c:pt idx="4">
                  <c:v>91144</c:v>
                </c:pt>
                <c:pt idx="5">
                  <c:v>100830</c:v>
                </c:pt>
                <c:pt idx="6">
                  <c:v>116390</c:v>
                </c:pt>
                <c:pt idx="7">
                  <c:v>172510</c:v>
                </c:pt>
                <c:pt idx="8">
                  <c:v>158686</c:v>
                </c:pt>
                <c:pt idx="9">
                  <c:v>171300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225-4B51-9C9F-585540097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736422"/>
        <c:axId val="762664689"/>
      </c:barChart>
      <c:catAx>
        <c:axId val="2017364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762664689"/>
        <c:crosses val="autoZero"/>
        <c:auto val="1"/>
        <c:lblAlgn val="ctr"/>
        <c:lblOffset val="100"/>
        <c:noMultiLvlLbl val="1"/>
      </c:catAx>
      <c:valAx>
        <c:axId val="7626646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20173642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it-IT" sz="1400" b="0" i="0">
                <a:solidFill>
                  <a:srgbClr val="757575"/>
                </a:solidFill>
                <a:latin typeface="+mn-lt"/>
              </a:rPr>
              <a:t>Pericolosi/Non Pericolosi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NP</c:v>
          </c:tx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'Rifiuti Pivot'!$M$3:$M$12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'Rifiuti Pivot'!$R$3:$R$12</c:f>
              <c:numCache>
                <c:formatCode>#,##0</c:formatCode>
                <c:ptCount val="10"/>
                <c:pt idx="1">
                  <c:v>104680</c:v>
                </c:pt>
                <c:pt idx="2">
                  <c:v>119474</c:v>
                </c:pt>
                <c:pt idx="3">
                  <c:v>100468</c:v>
                </c:pt>
                <c:pt idx="4">
                  <c:v>90895</c:v>
                </c:pt>
                <c:pt idx="5">
                  <c:v>108830</c:v>
                </c:pt>
                <c:pt idx="6">
                  <c:v>116390</c:v>
                </c:pt>
                <c:pt idx="7">
                  <c:v>171335</c:v>
                </c:pt>
                <c:pt idx="8">
                  <c:v>378140</c:v>
                </c:pt>
                <c:pt idx="9">
                  <c:v>171092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DC8-46B2-A522-DF029BA1A5B8}"/>
            </c:ext>
          </c:extLst>
        </c:ser>
        <c:ser>
          <c:idx val="1"/>
          <c:order val="1"/>
          <c:tx>
            <c:v>P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'Rifiuti Pivot'!$M$3:$M$12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'Rifiuti Pivot'!$T$3:$T$12</c:f>
              <c:numCache>
                <c:formatCode>#,##0</c:formatCode>
                <c:ptCount val="10"/>
                <c:pt idx="4">
                  <c:v>2030</c:v>
                </c:pt>
                <c:pt idx="5">
                  <c:v>4440</c:v>
                </c:pt>
                <c:pt idx="7">
                  <c:v>1410</c:v>
                </c:pt>
                <c:pt idx="8">
                  <c:v>5811</c:v>
                </c:pt>
                <c:pt idx="9">
                  <c:v>502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DC8-46B2-A522-DF029BA1A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36391"/>
        <c:axId val="1134732082"/>
      </c:barChart>
      <c:catAx>
        <c:axId val="4529363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134732082"/>
        <c:crosses val="autoZero"/>
        <c:auto val="1"/>
        <c:lblAlgn val="ctr"/>
        <c:lblOffset val="100"/>
        <c:noMultiLvlLbl val="1"/>
      </c:catAx>
      <c:valAx>
        <c:axId val="11347320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45293639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Variazione del consumo energetico </a:t>
            </a:r>
          </a:p>
          <a:p>
            <a:pPr>
              <a:defRPr/>
            </a:pPr>
            <a:r>
              <a:rPr lang="it-IT"/>
              <a:t>per unità di prodotto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'22. Indicatori Circolarità'!$F$4</c:f>
              <c:strCache>
                <c:ptCount val="1"/>
                <c:pt idx="0">
                  <c:v>diff 20-19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Circolarità'!$A$8</c:f>
              <c:strCache>
                <c:ptCount val="1"/>
                <c:pt idx="0">
                  <c:v>Variazione del consumo energetico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Circolarità'!$F$5:$F$9</c15:sqref>
                  </c15:fullRef>
                </c:ext>
              </c:extLst>
              <c:f>'22. Indicatori Circolarità'!$F$8</c:f>
              <c:numCache>
                <c:formatCode>0%</c:formatCode>
                <c:ptCount val="1"/>
                <c:pt idx="0">
                  <c:v>-6.5014575924000582E-3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5-4760-9D33-685F77B5441E}"/>
            </c:ext>
          </c:extLst>
        </c:ser>
        <c:ser>
          <c:idx val="1"/>
          <c:order val="1"/>
          <c:tx>
            <c:strRef>
              <c:f>'22. Indicatori Circolarità'!$H$4</c:f>
              <c:strCache>
                <c:ptCount val="1"/>
                <c:pt idx="0">
                  <c:v>diff 21-20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Circolarità'!$A$8</c:f>
              <c:strCache>
                <c:ptCount val="1"/>
                <c:pt idx="0">
                  <c:v>Variazione del consumo energetico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Circolarità'!$H$5:$H$9</c15:sqref>
                  </c15:fullRef>
                </c:ext>
              </c:extLst>
              <c:f>'22. Indicatori Circolarità'!$H$8</c:f>
              <c:numCache>
                <c:formatCode>0.0%</c:formatCode>
                <c:ptCount val="1"/>
                <c:pt idx="0">
                  <c:v>2.6555380886133132E-2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5-4760-9D33-685F77B5441E}"/>
            </c:ext>
          </c:extLst>
        </c:ser>
        <c:ser>
          <c:idx val="2"/>
          <c:order val="2"/>
          <c:tx>
            <c:strRef>
              <c:f>'22. Indicatori Circolarità'!$J$4</c:f>
              <c:strCache>
                <c:ptCount val="1"/>
                <c:pt idx="0">
                  <c:v>diff 22-21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Circolarità'!$A$8</c:f>
              <c:strCache>
                <c:ptCount val="1"/>
                <c:pt idx="0">
                  <c:v>Variazione del consumo energetico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Circolarità'!$J$5:$J$9</c15:sqref>
                  </c15:fullRef>
                </c:ext>
              </c:extLst>
              <c:f>'22. Indicatori Circolarità'!$J$8</c:f>
              <c:numCache>
                <c:formatCode>0.0%</c:formatCode>
                <c:ptCount val="1"/>
                <c:pt idx="0">
                  <c:v>-1.340335944427443E-2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A5-4760-9D33-685F77B5441E}"/>
            </c:ext>
          </c:extLst>
        </c:ser>
        <c:ser>
          <c:idx val="3"/>
          <c:order val="3"/>
          <c:tx>
            <c:strRef>
              <c:f>'22. Indicatori Circolarità'!$L$4</c:f>
              <c:strCache>
                <c:ptCount val="1"/>
                <c:pt idx="0">
                  <c:v>diff 23-22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Circolarità'!$A$8</c:f>
              <c:strCache>
                <c:ptCount val="1"/>
                <c:pt idx="0">
                  <c:v>Variazione del consumo energetico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Circolarità'!$L$5:$L$9</c15:sqref>
                  </c15:fullRef>
                </c:ext>
              </c:extLst>
              <c:f>'22. Indicatori Circolarità'!$L$8</c:f>
              <c:numCache>
                <c:formatCode>0.0%</c:formatCode>
                <c:ptCount val="1"/>
                <c:pt idx="0">
                  <c:v>7.452342302860715E-2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5-4760-9D33-685F77B5441E}"/>
            </c:ext>
          </c:extLst>
        </c:ser>
        <c:ser>
          <c:idx val="4"/>
          <c:order val="4"/>
          <c:tx>
            <c:strRef>
              <c:f>'22. Indicatori Circolarità'!$N$4</c:f>
              <c:strCache>
                <c:ptCount val="1"/>
                <c:pt idx="0">
                  <c:v>diff 24-23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Circolarità'!$A$8</c:f>
              <c:strCache>
                <c:ptCount val="1"/>
                <c:pt idx="0">
                  <c:v>Variazione del consumo energetico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Circolarità'!$N$5:$N$9</c15:sqref>
                  </c15:fullRef>
                </c:ext>
              </c:extLst>
              <c:f>'22. Indicatori Circolarità'!$N$8</c:f>
              <c:numCache>
                <c:formatCode>0.0%</c:formatCode>
                <c:ptCount val="1"/>
                <c:pt idx="0">
                  <c:v>6.0128711370024367E-3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A5-4760-9D33-685F77B5441E}"/>
            </c:ext>
          </c:extLst>
        </c:ser>
        <c:ser>
          <c:idx val="5"/>
          <c:order val="5"/>
          <c:tx>
            <c:strRef>
              <c:f>'22. Indicatori Circolarità'!$P$4</c:f>
              <c:strCache>
                <c:ptCount val="1"/>
                <c:pt idx="0">
                  <c:v>diff 25-24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Circolarità'!$A$8</c:f>
              <c:strCache>
                <c:ptCount val="1"/>
                <c:pt idx="0">
                  <c:v>Variazione del consumo energetico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Circolarità'!$P$5:$P$9</c15:sqref>
                  </c15:fullRef>
                </c:ext>
              </c:extLst>
              <c:f>'22. Indicatori Circolarità'!$P$8</c:f>
              <c:numCache>
                <c:formatCode>General</c:formatCode>
                <c:ptCount val="1"/>
                <c:pt idx="0" formatCode="0.0%">
                  <c:v>-1.9456391666531389E-2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A5-4760-9D33-685F77B54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6633072"/>
        <c:axId val="676634032"/>
      </c:barChart>
      <c:catAx>
        <c:axId val="676633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6634032"/>
        <c:crosses val="autoZero"/>
        <c:auto val="1"/>
        <c:lblAlgn val="ctr"/>
        <c:lblOffset val="100"/>
        <c:noMultiLvlLbl val="0"/>
      </c:catAx>
      <c:valAx>
        <c:axId val="67663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663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Variazione del consumo</a:t>
            </a:r>
            <a:r>
              <a:rPr lang="it-IT" baseline="0"/>
              <a:t> idric</a:t>
            </a:r>
            <a:r>
              <a:rPr lang="it-IT"/>
              <a:t>o </a:t>
            </a:r>
          </a:p>
          <a:p>
            <a:pPr>
              <a:defRPr/>
            </a:pPr>
            <a:r>
              <a:rPr lang="it-IT"/>
              <a:t>per unità di prodotto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'22. Indicatori Circolarità'!$F$4</c:f>
              <c:strCache>
                <c:ptCount val="1"/>
                <c:pt idx="0">
                  <c:v>diff 20-19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Circolarità'!$A$7</c:f>
              <c:strCache>
                <c:ptCount val="1"/>
                <c:pt idx="0">
                  <c:v>Variazione del consumo idrico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Circolarità'!$F$5:$F$9</c15:sqref>
                  </c15:fullRef>
                </c:ext>
              </c:extLst>
              <c:f>'22. Indicatori Circolarità'!$F$7</c:f>
              <c:numCache>
                <c:formatCode>0%</c:formatCode>
                <c:ptCount val="1"/>
                <c:pt idx="0">
                  <c:v>0.11661289894397872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A-431A-8FEB-DC35ECC51203}"/>
            </c:ext>
          </c:extLst>
        </c:ser>
        <c:ser>
          <c:idx val="1"/>
          <c:order val="1"/>
          <c:tx>
            <c:strRef>
              <c:f>'22. Indicatori Circolarità'!$H$4</c:f>
              <c:strCache>
                <c:ptCount val="1"/>
                <c:pt idx="0">
                  <c:v>diff 21-20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Circolarità'!$A$7</c:f>
              <c:strCache>
                <c:ptCount val="1"/>
                <c:pt idx="0">
                  <c:v>Variazione del consumo idrico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Circolarità'!$H$5:$H$9</c15:sqref>
                  </c15:fullRef>
                </c:ext>
              </c:extLst>
              <c:f>'22. Indicatori Circolarità'!$H$7</c:f>
              <c:numCache>
                <c:formatCode>0.0%</c:formatCode>
                <c:ptCount val="1"/>
                <c:pt idx="0">
                  <c:v>-3.2960482661720876E-3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CA-431A-8FEB-DC35ECC51203}"/>
            </c:ext>
          </c:extLst>
        </c:ser>
        <c:ser>
          <c:idx val="2"/>
          <c:order val="2"/>
          <c:tx>
            <c:strRef>
              <c:f>'22. Indicatori Circolarità'!$J$4</c:f>
              <c:strCache>
                <c:ptCount val="1"/>
                <c:pt idx="0">
                  <c:v>diff 22-21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Circolarità'!$A$7</c:f>
              <c:strCache>
                <c:ptCount val="1"/>
                <c:pt idx="0">
                  <c:v>Variazione del consumo idrico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Circolarità'!$J$5:$J$9</c15:sqref>
                  </c15:fullRef>
                </c:ext>
              </c:extLst>
              <c:f>'22. Indicatori Circolarità'!$J$7</c:f>
              <c:numCache>
                <c:formatCode>0.0%</c:formatCode>
                <c:ptCount val="1"/>
                <c:pt idx="0">
                  <c:v>-4.1811313479116652E-2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CA-431A-8FEB-DC35ECC51203}"/>
            </c:ext>
          </c:extLst>
        </c:ser>
        <c:ser>
          <c:idx val="3"/>
          <c:order val="3"/>
          <c:tx>
            <c:strRef>
              <c:f>'22. Indicatori Circolarità'!$L$4</c:f>
              <c:strCache>
                <c:ptCount val="1"/>
                <c:pt idx="0">
                  <c:v>diff 23-22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Circolarità'!$A$7</c:f>
              <c:strCache>
                <c:ptCount val="1"/>
                <c:pt idx="0">
                  <c:v>Variazione del consumo idrico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Circolarità'!$L$5:$L$9</c15:sqref>
                  </c15:fullRef>
                </c:ext>
              </c:extLst>
              <c:f>'22. Indicatori Circolarità'!$L$7</c:f>
              <c:numCache>
                <c:formatCode>0.0%</c:formatCode>
                <c:ptCount val="1"/>
                <c:pt idx="0">
                  <c:v>0.50586490282507446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CA-431A-8FEB-DC35ECC51203}"/>
            </c:ext>
          </c:extLst>
        </c:ser>
        <c:ser>
          <c:idx val="4"/>
          <c:order val="4"/>
          <c:tx>
            <c:strRef>
              <c:f>'22. Indicatori Circolarità'!$N$4</c:f>
              <c:strCache>
                <c:ptCount val="1"/>
                <c:pt idx="0">
                  <c:v>diff 24-23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Circolarità'!$A$7</c:f>
              <c:strCache>
                <c:ptCount val="1"/>
                <c:pt idx="0">
                  <c:v>Variazione del consumo idrico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Circolarità'!$N$5:$N$9</c15:sqref>
                  </c15:fullRef>
                </c:ext>
              </c:extLst>
              <c:f>'22. Indicatori Circolarità'!$N$7</c:f>
              <c:numCache>
                <c:formatCode>0.0%</c:formatCode>
                <c:ptCount val="1"/>
                <c:pt idx="0">
                  <c:v>-0.26882221926711281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A-431A-8FEB-DC35ECC51203}"/>
            </c:ext>
          </c:extLst>
        </c:ser>
        <c:ser>
          <c:idx val="5"/>
          <c:order val="5"/>
          <c:tx>
            <c:strRef>
              <c:f>'22. Indicatori Circolarità'!$P$4</c:f>
              <c:strCache>
                <c:ptCount val="1"/>
                <c:pt idx="0">
                  <c:v>diff 25-24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Circolarità'!$A$7</c:f>
              <c:strCache>
                <c:ptCount val="1"/>
                <c:pt idx="0">
                  <c:v>Variazione del consumo idrico per unità di prodotto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Circolarità'!$P$5:$P$9</c15:sqref>
                  </c15:fullRef>
                </c:ext>
              </c:extLst>
              <c:f>'22. Indicatori Circolarità'!$P$7</c:f>
              <c:numCache>
                <c:formatCode>General</c:formatCode>
                <c:ptCount val="1"/>
                <c:pt idx="0" formatCode="0.0%">
                  <c:v>9.3697758096644379E-2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A-431A-8FEB-DC35ECC5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6633072"/>
        <c:axId val="676634032"/>
      </c:barChart>
      <c:catAx>
        <c:axId val="676633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6634032"/>
        <c:crosses val="autoZero"/>
        <c:auto val="1"/>
        <c:lblAlgn val="ctr"/>
        <c:lblOffset val="100"/>
        <c:noMultiLvlLbl val="0"/>
      </c:catAx>
      <c:valAx>
        <c:axId val="67663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663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Variazione dei rifiuti da imballaggi </a:t>
            </a:r>
          </a:p>
          <a:p>
            <a:pPr>
              <a:defRPr/>
            </a:pPr>
            <a:r>
              <a:rPr lang="it-IT"/>
              <a:t>per unità di prodotto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'22. Indicatori Circolarità'!$F$4</c:f>
              <c:strCache>
                <c:ptCount val="1"/>
                <c:pt idx="0">
                  <c:v>diff 20-19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Circolarità'!$A$9</c:f>
              <c:strCache>
                <c:ptCount val="1"/>
                <c:pt idx="0">
                  <c:v>Variazione dei rifiuti da imballaggi per unità di prodotto
(somma 150101 / 150102 / 150106)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Circolarità'!$F$5:$F$9</c15:sqref>
                  </c15:fullRef>
                </c:ext>
              </c:extLst>
              <c:f>'22. Indicatori Circolarità'!$F$9</c:f>
              <c:numCache>
                <c:formatCode>0%</c:formatCode>
                <c:ptCount val="1"/>
                <c:pt idx="0">
                  <c:v>0.36252759576371302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E83-B466-B12EAF851194}"/>
            </c:ext>
          </c:extLst>
        </c:ser>
        <c:ser>
          <c:idx val="1"/>
          <c:order val="1"/>
          <c:tx>
            <c:strRef>
              <c:f>'22. Indicatori Circolarità'!$H$4</c:f>
              <c:strCache>
                <c:ptCount val="1"/>
                <c:pt idx="0">
                  <c:v>diff 21-20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Circolarità'!$A$9</c:f>
              <c:strCache>
                <c:ptCount val="1"/>
                <c:pt idx="0">
                  <c:v>Variazione dei rifiuti da imballaggi per unità di prodotto
(somma 150101 / 150102 / 150106)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Circolarità'!$H$5:$H$9</c15:sqref>
                  </c15:fullRef>
                </c:ext>
              </c:extLst>
              <c:f>'22. Indicatori Circolarità'!$H$9</c:f>
              <c:numCache>
                <c:formatCode>0.0%</c:formatCode>
                <c:ptCount val="1"/>
                <c:pt idx="0">
                  <c:v>-0.12802143097935847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8-4E83-B466-B12EAF851194}"/>
            </c:ext>
          </c:extLst>
        </c:ser>
        <c:ser>
          <c:idx val="2"/>
          <c:order val="2"/>
          <c:tx>
            <c:strRef>
              <c:f>'22. Indicatori Circolarità'!$J$4</c:f>
              <c:strCache>
                <c:ptCount val="1"/>
                <c:pt idx="0">
                  <c:v>diff 22-21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Circolarità'!$A$9</c:f>
              <c:strCache>
                <c:ptCount val="1"/>
                <c:pt idx="0">
                  <c:v>Variazione dei rifiuti da imballaggi per unità di prodotto
(somma 150101 / 150102 / 150106)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Circolarità'!$J$5:$J$9</c15:sqref>
                  </c15:fullRef>
                </c:ext>
              </c:extLst>
              <c:f>'22. Indicatori Circolarità'!$J$9</c:f>
              <c:numCache>
                <c:formatCode>0.0%</c:formatCode>
                <c:ptCount val="1"/>
                <c:pt idx="0">
                  <c:v>4.4381135409844348E-2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8-4E83-B466-B12EAF851194}"/>
            </c:ext>
          </c:extLst>
        </c:ser>
        <c:ser>
          <c:idx val="3"/>
          <c:order val="3"/>
          <c:tx>
            <c:strRef>
              <c:f>'22. Indicatori Circolarità'!$L$4</c:f>
              <c:strCache>
                <c:ptCount val="1"/>
                <c:pt idx="0">
                  <c:v>diff 23-22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Circolarità'!$A$9</c:f>
              <c:strCache>
                <c:ptCount val="1"/>
                <c:pt idx="0">
                  <c:v>Variazione dei rifiuti da imballaggi per unità di prodotto
(somma 150101 / 150102 / 150106)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Circolarità'!$L$5:$L$9</c15:sqref>
                  </c15:fullRef>
                </c:ext>
              </c:extLst>
              <c:f>'22. Indicatori Circolarità'!$L$9</c:f>
              <c:numCache>
                <c:formatCode>0.0%</c:formatCode>
                <c:ptCount val="1"/>
                <c:pt idx="0">
                  <c:v>0.81677603120005493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98-4E83-B466-B12EAF851194}"/>
            </c:ext>
          </c:extLst>
        </c:ser>
        <c:ser>
          <c:idx val="4"/>
          <c:order val="4"/>
          <c:tx>
            <c:strRef>
              <c:f>'22. Indicatori Circolarità'!$N$4</c:f>
              <c:strCache>
                <c:ptCount val="1"/>
                <c:pt idx="0">
                  <c:v>diff 24-23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Circolarità'!$A$9</c:f>
              <c:strCache>
                <c:ptCount val="1"/>
                <c:pt idx="0">
                  <c:v>Variazione dei rifiuti da imballaggi per unità di prodotto
(somma 150101 / 150102 / 150106)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Circolarità'!$N$5:$N$9</c15:sqref>
                  </c15:fullRef>
                </c:ext>
              </c:extLst>
              <c:f>'22. Indicatori Circolarità'!$N$9</c:f>
              <c:numCache>
                <c:formatCode>0.0%</c:formatCode>
                <c:ptCount val="1"/>
                <c:pt idx="0">
                  <c:v>-6.7586554424643355E-2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98-4E83-B466-B12EAF851194}"/>
            </c:ext>
          </c:extLst>
        </c:ser>
        <c:ser>
          <c:idx val="5"/>
          <c:order val="5"/>
          <c:tx>
            <c:strRef>
              <c:f>'22. Indicatori Circolarità'!$P$4</c:f>
              <c:strCache>
                <c:ptCount val="1"/>
                <c:pt idx="0">
                  <c:v>diff 25-24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'22. Indicatori Circolarità'!$A$5:$A$9</c15:sqref>
                  </c15:fullRef>
                </c:ext>
              </c:extLst>
              <c:f>'22. Indicatori Circolarità'!$A$9</c:f>
              <c:strCache>
                <c:ptCount val="1"/>
                <c:pt idx="0">
                  <c:v>Variazione dei rifiuti da imballaggi per unità di prodotto
(somma 150101 / 150102 / 150106)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'22. Indicatori Circolarità'!$P$5:$P$9</c15:sqref>
                  </c15:fullRef>
                </c:ext>
              </c:extLst>
              <c:f>'22. Indicatori Circolarità'!$P$9</c:f>
              <c:numCache>
                <c:formatCode>General</c:formatCode>
                <c:ptCount val="1"/>
                <c:pt idx="0" formatCode="0.0%">
                  <c:v>4.6514688841658811E-2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98-4E83-B466-B12EAF851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6633072"/>
        <c:axId val="676634032"/>
      </c:barChart>
      <c:catAx>
        <c:axId val="676633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6634032"/>
        <c:crosses val="autoZero"/>
        <c:auto val="1"/>
        <c:lblAlgn val="ctr"/>
        <c:lblOffset val="100"/>
        <c:noMultiLvlLbl val="0"/>
      </c:catAx>
      <c:valAx>
        <c:axId val="67663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7663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14</xdr:row>
      <xdr:rowOff>47625</xdr:rowOff>
    </xdr:from>
    <xdr:ext cx="4572000" cy="2876550"/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D9C056C-CBF0-4B5C-9590-7E4944BF9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447675</xdr:colOff>
      <xdr:row>14</xdr:row>
      <xdr:rowOff>47625</xdr:rowOff>
    </xdr:from>
    <xdr:ext cx="4876800" cy="2876550"/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4FA0EA3F-13AF-43C7-93E5-88004E0A2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</xdr:colOff>
      <xdr:row>13</xdr:row>
      <xdr:rowOff>157162</xdr:rowOff>
    </xdr:from>
    <xdr:to>
      <xdr:col>6</xdr:col>
      <xdr:colOff>842963</xdr:colOff>
      <xdr:row>28</xdr:row>
      <xdr:rowOff>42862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189F92-3988-449A-B7EE-A5C98AC3D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14288</xdr:colOff>
      <xdr:row>13</xdr:row>
      <xdr:rowOff>157162</xdr:rowOff>
    </xdr:from>
    <xdr:to>
      <xdr:col>1</xdr:col>
      <xdr:colOff>1204913</xdr:colOff>
      <xdr:row>28</xdr:row>
      <xdr:rowOff>42862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C4FA7A4-2E57-417C-B990-6E0679BBC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119063</xdr:colOff>
      <xdr:row>13</xdr:row>
      <xdr:rowOff>157162</xdr:rowOff>
    </xdr:from>
    <xdr:to>
      <xdr:col>12</xdr:col>
      <xdr:colOff>452438</xdr:colOff>
      <xdr:row>28</xdr:row>
      <xdr:rowOff>42862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A0B7D5D-965F-4F40-B1F3-3ACBE53F3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.buzio\AppData\Local\Microsoft\Windows\INetCache\Content.Outlook\FC6CZV8T\MD039%20-%20Piano%20di%20Monitoraggio%20e%20Controllo_2025%20(00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AB - Stefania Buzio" refreshedDate="46157.465021643518" createdVersion="8" refreshedVersion="8" minRefreshableVersion="3" recordCount="29" xr:uid="{17BB75D8-FDA6-443E-AFDC-02C2CC43C957}">
  <cacheSource type="worksheet">
    <worksheetSource name="Tabella_15_Rifiuti" r:id="rId2"/>
  </cacheSource>
  <cacheFields count="13">
    <cacheField name="Denominazione" numFmtId="0">
      <sharedItems containsBlank="1"/>
    </cacheField>
    <cacheField name="EER" numFmtId="49">
      <sharedItems containsMixedTypes="1" containsNumber="1" containsInteger="1" minValue="130205" maxValue="200304" count="48">
        <s v="040220"/>
        <s v="040222"/>
        <s v="080111*"/>
        <s v="080318"/>
        <s v="130205*"/>
        <s v="150101"/>
        <s v="150102"/>
        <s v="150104"/>
        <s v="150106"/>
        <s v="150107"/>
        <s v="150110*"/>
        <s v="150111*"/>
        <s v="150203"/>
        <s v="160104*"/>
        <s v="160213*"/>
        <s v="160214"/>
        <s v="160216"/>
        <s v="160305*"/>
        <s v="160505"/>
        <s v="160506"/>
        <s v="160605"/>
        <s v="170202"/>
        <s v="170405"/>
        <s v="170411"/>
        <s v="170603*"/>
        <s v="170904"/>
        <s v="200121*"/>
        <s v="200201"/>
        <s v="200304"/>
        <n v="160104" u="1"/>
        <n v="160213" u="1"/>
        <n v="160214" u="1"/>
        <n v="160305" u="1"/>
        <n v="160505" u="1"/>
        <n v="160605" u="1"/>
        <n v="170202" u="1"/>
        <n v="170405" u="1"/>
        <n v="170411" u="1"/>
        <n v="170603" u="1"/>
        <n v="200121" u="1"/>
        <n v="200201" u="1"/>
        <n v="200304" u="1"/>
        <n v="130205" u="1"/>
        <n v="150101" u="1"/>
        <n v="150102" u="1"/>
        <n v="150104" u="1"/>
        <n v="150110" u="1"/>
        <n v="150111" u="1"/>
      </sharedItems>
    </cacheField>
    <cacheField name="Smaltimento (D) / Recupero (R)" numFmtId="0">
      <sharedItems count="5">
        <s v="D8, D9, D15"/>
        <s v="R13"/>
        <s v="D15"/>
        <s v="R4"/>
        <s v="D8, D9"/>
      </sharedItems>
    </cacheField>
    <cacheField name="P / NP" numFmtId="0">
      <sharedItems count="2">
        <s v="NP"/>
        <s v="P"/>
      </sharedItems>
    </cacheField>
    <cacheField name="Quantità prodotta_x000a_[kg]_x000a_2017" numFmtId="0">
      <sharedItems containsString="0" containsBlank="1" containsNumber="1" containsInteger="1" minValue="4190" maxValue="55390"/>
    </cacheField>
    <cacheField name="Quantità prodotta_x000a_[kg]_x000a_2018" numFmtId="0">
      <sharedItems containsString="0" containsBlank="1" containsNumber="1" containsInteger="1" minValue="8890" maxValue="59360"/>
    </cacheField>
    <cacheField name="Quantità prodotta_x000a_[kg]_x000a_2019" numFmtId="0">
      <sharedItems containsString="0" containsBlank="1" containsNumber="1" containsInteger="1" minValue="28" maxValue="44600"/>
    </cacheField>
    <cacheField name="Quantità prodotta_x000a_[kg]_x000a_2020" numFmtId="0">
      <sharedItems containsString="0" containsBlank="1" containsNumber="1" containsInteger="1" minValue="24" maxValue="34560"/>
    </cacheField>
    <cacheField name="Quantità prodotta_x000a_[kg]_x000a_2021" numFmtId="0">
      <sharedItems containsString="0" containsBlank="1" containsNumber="1" containsInteger="1" minValue="520" maxValue="42810"/>
    </cacheField>
    <cacheField name="Quantità prodotta_x000a_[kg]_x000a_2022" numFmtId="0">
      <sharedItems containsString="0" containsBlank="1" containsNumber="1" containsInteger="1" minValue="3340" maxValue="47810"/>
    </cacheField>
    <cacheField name="Quantità prodotta_x000a_[kg]_x000a_2023" numFmtId="0">
      <sharedItems containsString="0" containsBlank="1" containsNumber="1" containsInteger="1" minValue="15" maxValue="60480"/>
    </cacheField>
    <cacheField name="Quantità prodotta_x000a_[kg]_x000a_2024" numFmtId="3">
      <sharedItems containsString="0" containsBlank="1" containsNumber="1" containsInteger="1" minValue="10" maxValue="224860"/>
    </cacheField>
    <cacheField name="Quantità prodotta_x000a_[kg]_x000a_2025" numFmtId="3">
      <sharedItems containsSemiMixedTypes="0" containsString="0" containsNumber="1" containsInteger="1" minValue="0" maxValue="57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Fanghi prodotti dal trattamento in loco degli effluenti diversi da quelli di cui alla voce 040219"/>
    <x v="0"/>
    <x v="0"/>
    <x v="0"/>
    <m/>
    <m/>
    <m/>
    <m/>
    <m/>
    <m/>
    <m/>
    <n v="224860"/>
    <n v="0"/>
  </r>
  <r>
    <s v="Rifiuti da fibre tessili lavorate"/>
    <x v="1"/>
    <x v="1"/>
    <x v="0"/>
    <m/>
    <m/>
    <m/>
    <m/>
    <m/>
    <m/>
    <m/>
    <m/>
    <n v="120"/>
  </r>
  <r>
    <s v="Pitture e vernici di scarto, contenenti solventi organici o altre sostanze pericolose"/>
    <x v="2"/>
    <x v="2"/>
    <x v="1"/>
    <m/>
    <m/>
    <m/>
    <m/>
    <n v="610"/>
    <m/>
    <n v="40"/>
    <n v="150"/>
    <n v="10"/>
  </r>
  <r>
    <s v="Toner per stampa esauriti, diversi da quelli di cui alla voce 08 03 17"/>
    <x v="3"/>
    <x v="1"/>
    <x v="0"/>
    <m/>
    <m/>
    <n v="28"/>
    <n v="24"/>
    <m/>
    <m/>
    <n v="45"/>
    <m/>
    <n v="0"/>
  </r>
  <r>
    <s v="Scarti di olio minerale per motori, ingranaggi e lubrificazione, non clorurati"/>
    <x v="4"/>
    <x v="1"/>
    <x v="1"/>
    <m/>
    <m/>
    <m/>
    <m/>
    <m/>
    <m/>
    <n v="1000"/>
    <m/>
    <n v="0"/>
  </r>
  <r>
    <s v="Imballaggi di carta e cartone"/>
    <x v="5"/>
    <x v="1"/>
    <x v="0"/>
    <n v="55390"/>
    <n v="59360"/>
    <n v="44600"/>
    <n v="30360"/>
    <n v="31900"/>
    <n v="44820"/>
    <n v="56360"/>
    <n v="54720"/>
    <n v="57500"/>
  </r>
  <r>
    <s v="Imballaggi di plastica"/>
    <x v="6"/>
    <x v="1"/>
    <x v="0"/>
    <n v="26160"/>
    <n v="24164"/>
    <n v="23760"/>
    <n v="22760"/>
    <n v="18730"/>
    <n v="16240"/>
    <n v="32650"/>
    <n v="13690"/>
    <n v="29140"/>
  </r>
  <r>
    <s v="Imballaggi in metallo"/>
    <x v="7"/>
    <x v="3"/>
    <x v="0"/>
    <m/>
    <m/>
    <m/>
    <m/>
    <m/>
    <m/>
    <m/>
    <m/>
    <n v="6000"/>
  </r>
  <r>
    <s v="Imballaggi in materiali misti"/>
    <x v="8"/>
    <x v="1"/>
    <x v="0"/>
    <n v="18940"/>
    <n v="27060"/>
    <n v="24440"/>
    <n v="34560"/>
    <n v="42810"/>
    <n v="47810"/>
    <n v="60480"/>
    <n v="57270"/>
    <n v="51240"/>
  </r>
  <r>
    <m/>
    <x v="9"/>
    <x v="1"/>
    <x v="0"/>
    <m/>
    <m/>
    <m/>
    <m/>
    <m/>
    <m/>
    <m/>
    <m/>
    <n v="150"/>
  </r>
  <r>
    <s v="Imballaggi contenenti residui di sostanza pericolose o contaminati da tali sostanze"/>
    <x v="10"/>
    <x v="1"/>
    <x v="1"/>
    <m/>
    <m/>
    <m/>
    <n v="1500"/>
    <n v="520"/>
    <m/>
    <n v="45"/>
    <n v="1050"/>
    <n v="190"/>
  </r>
  <r>
    <s v="imballaggi metallici contenenti matrici solide porose pericolose (ad esempio amianto),_x000a_compresi i contenitori a pressione vuoti"/>
    <x v="11"/>
    <x v="2"/>
    <x v="1"/>
    <m/>
    <m/>
    <m/>
    <m/>
    <m/>
    <m/>
    <m/>
    <m/>
    <n v="5"/>
  </r>
  <r>
    <s v="Assorbenti, materiali filtranti, stracci e indumenti protettivi, diversi da quelli di cui alla voce 15 02 02"/>
    <x v="12"/>
    <x v="2"/>
    <x v="0"/>
    <m/>
    <m/>
    <m/>
    <m/>
    <m/>
    <m/>
    <m/>
    <m/>
    <n v="2"/>
  </r>
  <r>
    <s v="Veicoli inutilizzabili"/>
    <x v="13"/>
    <x v="3"/>
    <x v="1"/>
    <m/>
    <m/>
    <m/>
    <m/>
    <m/>
    <m/>
    <m/>
    <n v="800"/>
    <n v="0"/>
  </r>
  <r>
    <s v="Apparecchiature fuori uso, contenenti componenti pericolose diversi da quelli di cui alle voci da 160209 a 160212"/>
    <x v="14"/>
    <x v="1"/>
    <x v="1"/>
    <m/>
    <m/>
    <m/>
    <n v="249"/>
    <m/>
    <m/>
    <n v="130"/>
    <m/>
    <n v="20"/>
  </r>
  <r>
    <s v="Apparecchiature fuori uso, diverse da quelle di cui alle voci de 160209 a 160213"/>
    <x v="15"/>
    <x v="1"/>
    <x v="0"/>
    <m/>
    <m/>
    <m/>
    <n v="281"/>
    <m/>
    <m/>
    <n v="9600"/>
    <n v="6680"/>
    <n v="180"/>
  </r>
  <r>
    <s v="Componenti rimossi da apparecchiature fuoriuso diversi da quelli di cui alla voce 16 02 15"/>
    <x v="16"/>
    <x v="1"/>
    <x v="0"/>
    <m/>
    <m/>
    <m/>
    <m/>
    <m/>
    <m/>
    <m/>
    <m/>
    <n v="700"/>
  </r>
  <r>
    <s v="Rifiuti organici, contenenti sostanze pericolose"/>
    <x v="17"/>
    <x v="1"/>
    <x v="1"/>
    <m/>
    <m/>
    <m/>
    <m/>
    <n v="3310"/>
    <m/>
    <m/>
    <n v="3556"/>
    <n v="0"/>
  </r>
  <r>
    <s v="Gas in contenitori a pressione"/>
    <x v="18"/>
    <x v="1"/>
    <x v="0"/>
    <m/>
    <m/>
    <m/>
    <m/>
    <m/>
    <m/>
    <m/>
    <m/>
    <n v="940"/>
  </r>
  <r>
    <s v="Sostanze chimiche di laboratorio contenenti o costituite da sostanze pericolose, comprese le miscele di sostanze chimiche di laboratorio "/>
    <x v="19"/>
    <x v="2"/>
    <x v="1"/>
    <m/>
    <m/>
    <m/>
    <m/>
    <m/>
    <m/>
    <m/>
    <m/>
    <n v="230"/>
  </r>
  <r>
    <s v="Altre batterie e accumulatori"/>
    <x v="20"/>
    <x v="1"/>
    <x v="0"/>
    <m/>
    <m/>
    <m/>
    <m/>
    <m/>
    <m/>
    <m/>
    <m/>
    <n v="10"/>
  </r>
  <r>
    <s v="Vetro"/>
    <x v="21"/>
    <x v="1"/>
    <x v="0"/>
    <m/>
    <m/>
    <m/>
    <m/>
    <m/>
    <m/>
    <m/>
    <n v="500"/>
    <n v="0"/>
  </r>
  <r>
    <s v="Ferro e acciaio"/>
    <x v="22"/>
    <x v="1"/>
    <x v="0"/>
    <n v="4190"/>
    <n v="8890"/>
    <n v="7640"/>
    <n v="2910"/>
    <n v="7390"/>
    <n v="3340"/>
    <n v="9700"/>
    <n v="12920"/>
    <n v="8950"/>
  </r>
  <r>
    <s v="Cavi"/>
    <x v="23"/>
    <x v="1"/>
    <x v="0"/>
    <m/>
    <m/>
    <m/>
    <m/>
    <m/>
    <m/>
    <m/>
    <n v="380"/>
    <n v="1520"/>
  </r>
  <r>
    <s v="Altri materiali isolanti contenenti o costituiti da sostanze pericolose"/>
    <x v="24"/>
    <x v="2"/>
    <x v="1"/>
    <m/>
    <m/>
    <m/>
    <m/>
    <m/>
    <m/>
    <n v="180"/>
    <n v="245"/>
    <n v="35"/>
  </r>
  <r>
    <s v="Rifiuti misti da attività di costruzione e demolizione, diversi da quelli di cui alle voci 17 09 01, 17 09 02 e 17 09 03"/>
    <x v="25"/>
    <x v="1"/>
    <x v="0"/>
    <m/>
    <m/>
    <m/>
    <m/>
    <m/>
    <m/>
    <m/>
    <m/>
    <n v="7700"/>
  </r>
  <r>
    <s v="Tubi fluorescenti ed altri rifiuti contenenti mercurio"/>
    <x v="26"/>
    <x v="2"/>
    <x v="1"/>
    <m/>
    <m/>
    <m/>
    <n v="281"/>
    <m/>
    <m/>
    <n v="15"/>
    <n v="10"/>
    <n v="12"/>
  </r>
  <r>
    <s v="Rifiuti biodegradabili"/>
    <x v="27"/>
    <x v="1"/>
    <x v="0"/>
    <m/>
    <m/>
    <m/>
    <m/>
    <m/>
    <n v="4180"/>
    <n v="2500"/>
    <n v="7120"/>
    <n v="6940"/>
  </r>
  <r>
    <s v="Fanghi delle fosse settiche"/>
    <x v="28"/>
    <x v="4"/>
    <x v="0"/>
    <m/>
    <m/>
    <m/>
    <m/>
    <n v="8000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2DFF03-250D-45DD-AE20-90A093002920}" name="Tabella pivot2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Anno">
  <location ref="A1:J4" firstHeaderRow="0" firstDataRow="1" firstDataCol="1"/>
  <pivotFields count="13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3" showAll="0"/>
    <pivotField dataField="1" showAll="0"/>
  </pivotFields>
  <rowFields count="1">
    <field x="3"/>
  </rowFields>
  <rowItems count="3">
    <i>
      <x/>
    </i>
    <i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2017" fld="4" baseField="0" baseItem="0"/>
    <dataField name="2018" fld="5" baseField="0" baseItem="0"/>
    <dataField name="2019" fld="6" baseField="0" baseItem="0"/>
    <dataField name="2020" fld="7" baseField="0" baseItem="0"/>
    <dataField name="2021" fld="8" baseField="0" baseItem="0"/>
    <dataField name="2022" fld="9" baseField="0" baseItem="0"/>
    <dataField name="2023" fld="10" baseField="0" baseItem="0"/>
    <dataField name="2024" fld="11" baseField="3" baseItem="1" numFmtId="3"/>
    <dataField name="2025" fld="12" baseField="3" baseItem="0"/>
  </dataFields>
  <formats count="13"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3" type="button" dataOnly="0" labelOnly="1" outline="0" axis="axisRow" fieldPosition="0"/>
    </format>
    <format dxfId="91">
      <pivotArea dataOnly="0" labelOnly="1" fieldPosition="0">
        <references count="1">
          <reference field="3" count="0"/>
        </references>
      </pivotArea>
    </format>
    <format dxfId="90">
      <pivotArea dataOnly="0" labelOnly="1" grandRow="1" outline="0" fieldPosition="0"/>
    </format>
    <format dxfId="8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field="3" type="button" dataOnly="0" labelOnly="1" outline="0" axis="axisRow" fieldPosition="0"/>
    </format>
    <format dxfId="85">
      <pivotArea dataOnly="0" labelOnly="1" fieldPosition="0">
        <references count="1">
          <reference field="3" count="0"/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5AC3CE-E872-4F86-AA2F-747B48C11779}" name="Tabella pivot3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Anno">
  <location ref="A7:J13" firstHeaderRow="0" firstDataRow="1" firstDataCol="1"/>
  <pivotFields count="13">
    <pivotField showAll="0"/>
    <pivotField showAll="0"/>
    <pivotField axis="axisRow" showAll="0" sortType="ascending">
      <items count="6">
        <item x="2"/>
        <item x="4"/>
        <item x="0"/>
        <item x="1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3" showAll="0"/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2017" fld="4" baseField="0" baseItem="0"/>
    <dataField name="2018" fld="5" baseField="0" baseItem="0"/>
    <dataField name="2019" fld="6" baseField="0" baseItem="0"/>
    <dataField name="2020" fld="7" baseField="0" baseItem="0"/>
    <dataField name="2021" fld="8" baseField="0" baseItem="0"/>
    <dataField name="2022" fld="9" baseField="2" baseItem="0"/>
    <dataField name="2023" fld="10" baseField="0" baseItem="0"/>
    <dataField name="2024" fld="11" baseField="0" baseItem="0" numFmtId="3"/>
    <dataField name="2025" fld="12" baseField="2" baseItem="0"/>
  </dataFields>
  <formats count="13">
    <format dxfId="108">
      <pivotArea outline="0" collapsedLevelsAreSubtotals="1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2" type="button" dataOnly="0" labelOnly="1" outline="0" axis="axisRow" fieldPosition="0"/>
    </format>
    <format dxfId="104">
      <pivotArea dataOnly="0" labelOnly="1" fieldPosition="0">
        <references count="1">
          <reference field="2" count="0"/>
        </references>
      </pivotArea>
    </format>
    <format dxfId="103">
      <pivotArea dataOnly="0" labelOnly="1" grandRow="1" outline="0" fieldPosition="0"/>
    </format>
    <format dxfId="10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2" type="button" dataOnly="0" labelOnly="1" outline="0" axis="axisRow" fieldPosition="0"/>
    </format>
    <format dxfId="98">
      <pivotArea dataOnly="0" labelOnly="1" fieldPosition="0">
        <references count="1">
          <reference field="2" count="0"/>
        </references>
      </pivotArea>
    </format>
    <format dxfId="97">
      <pivotArea dataOnly="0" labelOnly="1" grandRow="1" outline="0" fieldPosition="0"/>
    </format>
    <format dxfId="9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CCBD81-4E99-4AA7-B42E-6F3AB9304577}" name="Tabella pivot1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Anno">
  <location ref="A16:J21" firstHeaderRow="0" firstDataRow="1" firstDataCol="1"/>
  <pivotFields count="13">
    <pivotField showAll="0"/>
    <pivotField axis="axisRow" showAll="0">
      <items count="49">
        <item h="1" m="1" x="42"/>
        <item h="1" m="1" x="43"/>
        <item h="1" m="1" x="44"/>
        <item h="1" m="1" x="45"/>
        <item h="1" m="1" x="46"/>
        <item h="1" m="1" x="47"/>
        <item h="1" m="1" x="29"/>
        <item h="1" m="1" x="30"/>
        <item h="1" m="1" x="31"/>
        <item h="1" m="1" x="32"/>
        <item h="1" m="1" x="33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x="0"/>
        <item h="1" x="3"/>
        <item x="5"/>
        <item x="6"/>
        <item x="7"/>
        <item x="8"/>
        <item h="1" x="15"/>
        <item h="1" x="18"/>
        <item h="1" x="20"/>
        <item h="1" x="21"/>
        <item h="1" x="22"/>
        <item h="1" x="23"/>
        <item h="1" x="27"/>
        <item h="1" x="28"/>
        <item h="1" x="2"/>
        <item h="1" x="4"/>
        <item h="1" x="10"/>
        <item h="1" x="11"/>
        <item h="1" x="13"/>
        <item h="1" x="14"/>
        <item h="1" x="17"/>
        <item h="1" x="24"/>
        <item h="1" x="26"/>
        <item h="1" x="1"/>
        <item h="1" x="12"/>
        <item h="1" x="16"/>
        <item h="1" x="19"/>
        <item h="1" x="25"/>
        <item h="1" x="9"/>
        <item t="default"/>
      </items>
    </pivotField>
    <pivotField showAll="0" sortType="ascending">
      <items count="6">
        <item x="2"/>
        <item x="4"/>
        <item x="0"/>
        <item x="1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3" showAll="0"/>
    <pivotField dataField="1" showAll="0"/>
  </pivotFields>
  <rowFields count="1">
    <field x="1"/>
  </rowFields>
  <rowItems count="5">
    <i>
      <x v="21"/>
    </i>
    <i>
      <x v="22"/>
    </i>
    <i>
      <x v="23"/>
    </i>
    <i>
      <x v="24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2017" fld="4" baseField="0" baseItem="0"/>
    <dataField name="2018" fld="5" baseField="0" baseItem="0"/>
    <dataField name="2019" fld="6" baseField="0" baseItem="0"/>
    <dataField name="2020" fld="7" baseField="0" baseItem="0"/>
    <dataField name="2021" fld="8" baseField="0" baseItem="0"/>
    <dataField name="2022" fld="9" baseField="2" baseItem="0"/>
    <dataField name="2023" fld="10" baseField="0" baseItem="0"/>
    <dataField name="2024" fld="11" baseField="0" baseItem="0" numFmtId="3"/>
    <dataField name="2025" fld="12" baseField="2" baseItem="0"/>
  </dataFields>
  <formats count="11"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2" type="button" dataOnly="0" labelOnly="1" outline="0"/>
    </format>
    <format dxfId="115">
      <pivotArea dataOnly="0" labelOnly="1" grandRow="1" outline="0" fieldPosition="0"/>
    </format>
    <format dxfId="1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2" type="button" dataOnly="0" labelOnly="1" outline="0"/>
    </format>
    <format dxfId="110">
      <pivotArea dataOnly="0" labelOnly="1" grandRow="1" outline="0" fieldPosition="0"/>
    </format>
    <format dxfId="10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DA348B-B18C-4E35-95C7-BB2ADF6FE016}" name="Tabella_1.1_MateriaPrima" displayName="Tabella_1.1_MateriaPrima" ref="A4:F24" headerRowDxfId="181" dataDxfId="180" totalsRowDxfId="179">
  <tableColumns count="6">
    <tableColumn id="1" xr3:uid="{2AEFAB12-FE34-4695-A1FE-64BBCB70E4FA}" name="Anno" dataDxfId="178"/>
    <tableColumn id="2" xr3:uid="{AA37F2FE-D098-4474-8118-FCFE4E833494}" name="Materie Prime - TOPS_x000a_[t/anno]" dataDxfId="177"/>
    <tableColumn id="3" xr3:uid="{D6F3F6FA-EE06-4E70-8A2D-79D4E98C6989}" name="Var. rispetto anno precedente _x000a_[%]" dataDxfId="176"/>
    <tableColumn id="4" xr3:uid="{14CA5EAD-A506-47B8-9761-A1FC811B159C}" name="Materie Prime - filato_x000a_[t/anno]" dataDxfId="175"/>
    <tableColumn id="5" xr3:uid="{BA2AE97F-3FA5-4B17-AEE0-15E5DBC17344}" name="Var. rispetto anno precedente _x000a_[%]2" dataDxfId="174"/>
    <tableColumn id="6" xr3:uid="{3926E5A6-33F1-4490-BD6C-6D896090B7AC}" name="Imballaggio _x000a_[t/anno]" dataDxfId="173"/>
  </tableColumns>
  <tableStyleInfo name="TableStyleMedium3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194639-A5F7-4E8E-9939-D429D6D4D6B7}" name="Tabella_7c.1_Energia" displayName="Tabella_7c.1_Energia" ref="A50:E70">
  <tableColumns count="5">
    <tableColumn id="1" xr3:uid="{00000000-0010-0000-1900-000001000000}" name="Anno"/>
    <tableColumn id="2" xr3:uid="{00000000-0010-0000-1900-000002000000}" name="Energia totale_x000a_[MWh]"/>
    <tableColumn id="3" xr3:uid="{00000000-0010-0000-1900-000003000000}" name="Colonna vuota"/>
    <tableColumn id="4" xr3:uid="{00000000-0010-0000-1900-000004000000}" name="Totale_x000a_[MWh]"/>
    <tableColumn id="5" xr3:uid="{00000000-0010-0000-1900-000005000000}" name="Var. rispetto anno precedente _x000a_[%]"/>
  </tableColumns>
  <tableStyleInfo name="TableStyleMedium2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09FFF0F-45D1-4487-9AEB-9B0B73E90868}" name="Tabella_7c.2_EnergiaRipartizione" displayName="Tabella_7c.2_EnergiaRipartizione" ref="G50:O70">
  <tableColumns count="9">
    <tableColumn id="1" xr3:uid="{00000000-0010-0000-1A00-000001000000}" name="Anno"/>
    <tableColumn id="2" xr3:uid="{00000000-0010-0000-1A00-000002000000}" name="Tratt. Irr._x000a_%"/>
    <tableColumn id="3" xr3:uid="{00000000-0010-0000-1A00-000003000000}" name="Tratt. Irr._x000a_[MWh]"/>
    <tableColumn id="4" xr3:uid="{00000000-0010-0000-1A00-000004000000}" name="Tintoria_x000a_%"/>
    <tableColumn id="5" xr3:uid="{00000000-0010-0000-1A00-000005000000}" name="Tintoria_x000a_[MWh]"/>
    <tableColumn id="6" xr3:uid="{00000000-0010-0000-1A00-000006000000}" name="Roccatura_x000a_%"/>
    <tableColumn id="7" xr3:uid="{00000000-0010-0000-1A00-000007000000}" name="Roccatura_x000a_[MWh]"/>
    <tableColumn id="8" xr3:uid="{00000000-0010-0000-1A00-000008000000}" name="Altro_x000a_%"/>
    <tableColumn id="9" xr3:uid="{00000000-0010-0000-1A00-000009000000}" name="Altro_x000a_[MWh]"/>
  </tableColumns>
  <tableStyleInfo name="TableStyleMedium3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62E72A3-C30D-4BFD-AEBB-B96DB730D830}" name="Tabella_7d_EnergiaRapporti" displayName="Tabella_7d_EnergiaRapporti" ref="A73:D93">
  <tableColumns count="4">
    <tableColumn id="1" xr3:uid="{00000000-0010-0000-1B00-000001000000}" name="Anno"/>
    <tableColumn id="2" xr3:uid="{00000000-0010-0000-1B00-000002000000}" name="Energia Elettrica/ Energia Totale"/>
    <tableColumn id="3" xr3:uid="{00000000-0010-0000-1B00-000003000000}" name="Energia da Fotovoltaico/ Energia Totale"/>
    <tableColumn id="4" xr3:uid="{00000000-0010-0000-1B00-000004000000}" name="Energia da Fotovoltaico/ Energia Elettrica Totale"/>
  </tableColumns>
  <tableStyleInfo name="TableStyleMedium4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14D883B-3F48-41C7-B041-1702A705ED41}" name="Tabella_8.1_MetanoAnno" displayName="Tabella_8.1_MetanoAnno" ref="A4:C18">
  <tableColumns count="3">
    <tableColumn id="1" xr3:uid="{00000000-0010-0000-2800-000001000000}" name="Anno"/>
    <tableColumn id="2" xr3:uid="{00000000-0010-0000-2800-000002000000}" name="Totale_x000a_[Stdm3]"/>
    <tableColumn id="3" xr3:uid="{00000000-0010-0000-2800-000003000000}" name="Var. rispetto anno precedente _x000a_[%]"/>
  </tableColumns>
  <tableStyleInfo name="TableStyleMedium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9FA6976-4DBB-4AFC-8794-B3BE5B4F21B7}" name="Tabella_8.2_MetanoAnnoRipartizione" displayName="Tabella_8.2_MetanoAnnoRipartizione" ref="E4:M18">
  <tableColumns count="9">
    <tableColumn id="1" xr3:uid="{00000000-0010-0000-2900-000001000000}" name="Anno"/>
    <tableColumn id="2" xr3:uid="{00000000-0010-0000-2900-000002000000}" name="Tratt. Irr._x000a_%"/>
    <tableColumn id="3" xr3:uid="{00000000-0010-0000-2900-000003000000}" name="Tratt. Irr._x000a_[Stdm3]"/>
    <tableColumn id="4" xr3:uid="{00000000-0010-0000-2900-000004000000}" name="Tintoria_x000a_%"/>
    <tableColumn id="5" xr3:uid="{00000000-0010-0000-2900-000005000000}" name="Tintoria_x000a_[Stdm3]"/>
    <tableColumn id="6" xr3:uid="{00000000-0010-0000-2900-000006000000}" name="Roccatura_x000a_%"/>
    <tableColumn id="7" xr3:uid="{00000000-0010-0000-2900-000007000000}" name="Roccatura_x000a_[Stdm3]"/>
    <tableColumn id="8" xr3:uid="{00000000-0010-0000-2900-000008000000}" name="Altro_x000a_%"/>
    <tableColumn id="9" xr3:uid="{00000000-0010-0000-2900-000009000000}" name="Altro_x000a_[Stdm3]"/>
  </tableColumns>
  <tableStyleInfo name="TableStyleMedium2"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A86F990-A055-41D7-8A25-6973CE341BF3}" name="Tabella_9.1_Emissioni_Caldaie" displayName="Tabella_9.1_Emissioni_Caldaie" ref="A4:F23">
  <tableColumns count="6">
    <tableColumn id="1" xr3:uid="{B02D5755-5A36-4351-9A90-640EFCD7D0DE}" name="Data"/>
    <tableColumn id="2" xr3:uid="{43B5F328-5DE9-421E-A27B-59CE75FEFE62}" name="Punto di Emissione"/>
    <tableColumn id="3" xr3:uid="{4D0A288F-1D28-471A-9CA4-B30AB8358620}" name="NOx"/>
    <tableColumn id="4" xr3:uid="{35254EC9-B992-4AC0-97EF-FC98968AFCD7}" name="CO"/>
    <tableColumn id="5" xr3:uid="{643DA63B-31F8-47F1-9B91-B11975F08E03}" name="Laboratorio"/>
    <tableColumn id="6" xr3:uid="{3083DA21-3A93-43A5-A6C5-D3A368ADB316}" name="Rapporto di Prova"/>
  </tableColumns>
  <tableStyleInfo name="TableStyleMedium7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D7C6EC8-1CF0-4AEC-BA81-F7DCAD0FDCB7}" name="Tabella_9.2_Emissioni_Scrubber" displayName="Tabella_9.2_Emissioni_Scrubber" ref="H4:O17">
  <tableColumns count="8">
    <tableColumn id="1" xr3:uid="{72533E32-5966-41A7-A574-E0AFE317EDCA}" name="Data"/>
    <tableColumn id="2" xr3:uid="{114EA8AC-A1B9-4C43-B75D-DF7DF1355FA8}" name="Punto di Emissione"/>
    <tableColumn id="3" xr3:uid="{7A2A1BF9-8446-4ADA-A64A-57C131816F91}" name="HCl"/>
    <tableColumn id="4" xr3:uid="{EC9C4E0A-4360-49D1-B4CA-66C59157B1F2}" name="Portata"/>
    <tableColumn id="5" xr3:uid="{EBFDAC50-3A70-4BBC-9236-722F4E135495}" name="T.O.C."/>
    <tableColumn id="6" xr3:uid="{6C75B606-E182-45DD-B674-7AEBA68358C4}" name="Portata2"/>
    <tableColumn id="7" xr3:uid="{66AA6B91-3755-4586-8756-A0BA1BE94A35}" name="Laboratorio"/>
    <tableColumn id="8" xr3:uid="{CDB958B4-A965-4A7E-BDBA-5CB93BC33A72}" name="Rapporto di Prova"/>
  </tableColumns>
  <tableStyleInfo name="TableStyleMedium2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B6CBEDF-555C-4133-BA0C-B084F57DEBCA}" name="Tabella_13a_Scarichi_15223" displayName="Tabella_13a_Scarichi_15223" ref="A4:AF50">
  <autoFilter ref="A4:AF50" xr:uid="{00000000-000C-0000-FFFF-FFFF2C000000}"/>
  <tableColumns count="32">
    <tableColumn id="1" xr3:uid="{1A09FBE0-C2A2-45AF-AEA9-D9C52CF6062C}" name="DATA"/>
    <tableColumn id="2" xr3:uid="{95F8F249-CC3C-4D67-9F12-32B356A782A1}" name="LABORATORIO"/>
    <tableColumn id="3" xr3:uid="{66946947-89F4-4C26-B793-3E3D95E0195D}" name="RAPPORTO DI PROVA"/>
    <tableColumn id="4" xr3:uid="{2355DC84-51BD-4299-8C21-84A1D453B3DD}" name="PUNTO DI PRELIEVO"/>
    <tableColumn id="5" xr3:uid="{54EE4F42-5305-41D5-B672-8352BE95DA42}" name="pH"/>
    <tableColumn id="6" xr3:uid="{3EA5694E-9C0B-46E7-9AB0-171AF2654802}" name="Colore"/>
    <tableColumn id="7" xr3:uid="{AC38C8AE-B93E-438C-83EF-35E0119CFB75}" name="Solidi sospesi totali_x000a_mg/l"/>
    <tableColumn id="8" xr3:uid="{8D647336-520D-40AA-9876-F069AECA8CAB}" name="COD _x000a_mg/l"/>
    <tableColumn id="9" xr3:uid="{55A9AB9C-9AE1-4B9F-8390-49BD66332ED1}" name="BOD5_x000a_mg/l"/>
    <tableColumn id="10" xr3:uid="{B893F412-49B5-40EB-B219-BBC744D945AA}" name="Azoto totale_x000a_mg/l"/>
    <tableColumn id="11" xr3:uid="{E6653FAB-07A0-47AC-B2F7-9A6655E35E55}" name="Azoto ammoniacale_x000a_mg/l"/>
    <tableColumn id="12" xr3:uid="{126C6840-392D-4267-A259-CDAC444866D2}" name="Azoto nitroso_x000a_mg/l"/>
    <tableColumn id="13" xr3:uid="{CE390695-C9E2-4410-A9EE-F084A9785780}" name="Azoto nitrico_x000a_mg/l"/>
    <tableColumn id="14" xr3:uid="{4F3E1EAD-FEBF-4C1F-B791-BF918EFF8A75}" name="Azoto organico_x000a_mg/l"/>
    <tableColumn id="15" xr3:uid="{A845FBFE-7EA6-416B-B5C9-247B7E7B1F7C}" name="Cloruri_x000a_mg/l"/>
    <tableColumn id="16" xr3:uid="{61DE6A0F-D39E-4EB6-9817-CAB42D62D95F}" name="Solfati_x000a_mg/l"/>
    <tableColumn id="17" xr3:uid="{FC6041F0-0276-4A65-91D6-284768E3DA1F}" name="Tensioattivi totali_x000a_mg/l"/>
    <tableColumn id="18" xr3:uid="{EB8CB2E4-0160-4D53-9654-52E23DB89831}" name="Tensioattivi anionici_x000a_mg/l"/>
    <tableColumn id="19" xr3:uid="{ECEC9A33-FA00-48A2-A0CC-70B397E2B18B}" name="Tensioattivi non ionici_x000a_mg/l"/>
    <tableColumn id="20" xr3:uid="{CE6C0ECA-FBBD-4AE2-9F7D-927D32F12109}" name="Tensioattivi cationici_x000a_mg/l"/>
    <tableColumn id="21" xr3:uid="{0339D95F-2EB9-44B8-BC0B-E8376A530CCC}" name="Cromo VI_x000a_mg/l"/>
    <tableColumn id="22" xr3:uid="{9FFA1DFE-AC6D-490F-B364-6190DAC5ACC4}" name="Al_x000a_mg/l"/>
    <tableColumn id="23" xr3:uid="{C15BEAF2-5A2D-493E-9E2A-798B8AC8FB73}" name="Cd_x000a_mg/l"/>
    <tableColumn id="24" xr3:uid="{880F3098-EA66-47F6-B8CC-B93DE1B68772}" name="Cr_x000a_mg/l"/>
    <tableColumn id="25" xr3:uid="{86426E2C-4BB7-4D2D-B334-2928A520EE76}" name="Fe_x000a_mg/l"/>
    <tableColumn id="26" xr3:uid="{06F2F2AA-AB1D-4CA3-8266-762FFBE6A093}" name="Fosforo totale_x000a_mg/l"/>
    <tableColumn id="27" xr3:uid="{BB922538-E1C5-47C2-B792-795E7F35E012}" name="Mn_x000a_mg/l"/>
    <tableColumn id="28" xr3:uid="{1D021891-A747-42A2-AF51-949921B37C42}" name="Ni_x000a_mg/l2"/>
    <tableColumn id="29" xr3:uid="{229C4B5A-01A3-4520-9D99-511E82A23083}" name="Pb_x000a_mg/l"/>
    <tableColumn id="30" xr3:uid="{9EFC5DB4-7BBA-4B69-A52D-FCA3336D5FF3}" name="Cu_x000a_mg/l"/>
    <tableColumn id="31" xr3:uid="{54B47828-583B-49D6-95EF-9C104994F58F}" name="Zn_x000a_mg/l"/>
    <tableColumn id="32" xr3:uid="{BBD14B88-C369-4186-ADCF-FCDC1C4E4A0C}" name="ANNOTAZIONI"/>
  </tableColumns>
  <tableStyleInfo name="TableStyleMedium2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572905E-6302-4ED5-A90F-3C0F2BBC841D}" name="Tabella_13a_Scarichi_BAT64" displayName="Tabella_13a_Scarichi_BAT64" ref="A4:AD23" headerRowDxfId="168" dataDxfId="167" totalsRowDxfId="166">
  <tableColumns count="30">
    <tableColumn id="1" xr3:uid="{83B9705F-560B-449F-9EC9-3343F9C5AE14}" name="DATA" dataDxfId="165"/>
    <tableColumn id="2" xr3:uid="{E9E10E56-9B15-4970-ABDC-C121CB13396C}" name="LABORATORIO" dataDxfId="164"/>
    <tableColumn id="3" xr3:uid="{DC3D400D-C071-4844-AC2B-43ADB31FB638}" name="RAPPORTO DI PROVA" dataDxfId="163"/>
    <tableColumn id="4" xr3:uid="{AFB71A6C-7E90-4A02-BA80-86D30B8E902A}" name="PUNTO DI PRELIEVO" dataDxfId="162"/>
    <tableColumn id="22" xr3:uid="{C087AE54-8ED6-4FA3-91BC-02C463EE1DCA}" name="pH" dataDxfId="161"/>
    <tableColumn id="5" xr3:uid="{DEDDE588-67F9-4276-9CF1-7642EC84C504}" name="COD _x000a_mg/l" dataDxfId="160"/>
    <tableColumn id="6" xr3:uid="{9415A224-9F36-4D82-A265-5ABA5C0F5E91}" name="TOC_x000a_mg/l" dataDxfId="159"/>
    <tableColumn id="7" xr3:uid="{73A923D0-2069-4367-A222-187AB7A668AB}" name="Azoto totale_x000a_mg/l" dataDxfId="158"/>
    <tableColumn id="23" xr3:uid="{44CC0DB8-1726-4D90-B0A7-E4C4DDB9E6CD}" name="Azoto ammoniacale come NH4 mg/l" dataDxfId="157"/>
    <tableColumn id="27" xr3:uid="{D8F6391E-0B3E-41D7-A0DE-395F0E7635DA}" name="Azoto nitrico" dataDxfId="156"/>
    <tableColumn id="28" xr3:uid="{7F91C778-5EF1-4A85-B742-699F4B7D8188}" name="Azoto nitroso" dataDxfId="155"/>
    <tableColumn id="8" xr3:uid="{889DB6D3-A47D-46C2-8FFC-9A7584E50927}" name="Fosforo totale_x000a_mg/l" dataDxfId="154"/>
    <tableColumn id="9" xr3:uid="{F6D8FCFE-9DE1-4FEB-AE9C-8667CB555E3D}" name="Solidi sospesi totali_x000a_mg/l" dataDxfId="153"/>
    <tableColumn id="10" xr3:uid="{EA4659AA-8357-4952-8E8F-06BD1380820C}" name="Sb_x000a_mg/l" dataDxfId="152"/>
    <tableColumn id="11" xr3:uid="{D202B65B-DC22-4A9E-A5A5-67A016D7D3F8}" name="Cr_x000a_mg/l" dataDxfId="151"/>
    <tableColumn id="12" xr3:uid="{EB1FA0D0-A93F-4C8D-BD2B-7D0EBEBFFA5B}" name="Cu_x000a_mg/l" dataDxfId="150"/>
    <tableColumn id="13" xr3:uid="{A690A896-3287-4E75-A548-F7CBACCC94A5}" name="Ni_x000a_mg/l2" dataDxfId="149"/>
    <tableColumn id="14" xr3:uid="{52ED6063-13F6-4132-93CB-4E69A94F5347}" name="Zn_x000a_mg/l" dataDxfId="148"/>
    <tableColumn id="29" xr3:uid="{9123F96B-EB07-483E-B8BC-699E3A68E79A}" name="Cd       mg/l " dataDxfId="147"/>
    <tableColumn id="30" xr3:uid="{89E4DCF3-DD43-476E-9C55-E5BB2B550BB5}" name="Mn          mg/l" dataDxfId="146"/>
    <tableColumn id="15" xr3:uid="{D2A7AF47-4437-49D1-97DF-9563E699A0F4}" name="Colore" dataDxfId="145"/>
    <tableColumn id="16" xr3:uid="{ED9F854C-BB35-428F-B5C0-6546AAD98BC1}" name="AOX_x000a_mg/l" dataDxfId="144"/>
    <tableColumn id="17" xr3:uid="{C680FEF1-39E9-4C1F-98C4-B672CCE73F0F}" name="HOI_x000a_mg/l" dataDxfId="143"/>
    <tableColumn id="24" xr3:uid="{48C9669D-A224-49CB-BFB2-666F8739CCD0}" name="Tensioattivi cationici mg/l" dataDxfId="142"/>
    <tableColumn id="25" xr3:uid="{0399AF52-EB8A-439E-837F-6F4989D9B599}" name="Tensioattivi non ionici mg/l" dataDxfId="141"/>
    <tableColumn id="26" xr3:uid="{577CE700-BD85-4F90-9C41-57AC37B0BBA5}" name="Tensioattivi anionici mg/l" dataDxfId="140"/>
    <tableColumn id="18" xr3:uid="{112756B9-58C7-4A89-8D5C-9CF7A6267E2C}" name="Altri Tensioattivi (Tensioattivi totali)_x000a_mg/l" dataDxfId="139"/>
    <tableColumn id="19" xr3:uid="{CED4F462-81EA-4F55-9313-E64555F9A136}" name="Solfuri_x000a_mg/l" dataDxfId="138"/>
    <tableColumn id="20" xr3:uid="{66DA78A2-BA60-4065-A086-A7AF072F667E}" name="Tossicità_x000a_%" dataDxfId="137"/>
    <tableColumn id="21" xr3:uid="{E52CBD1C-E14E-4A01-9B5E-D12CDB8AFC81}" name="ANNOTAZIONI" dataDxfId="136"/>
  </tableColumns>
  <tableStyleInfo name="TableStyleMedium7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6901BEE-3F34-43E5-8B45-889D8119B87D}" name="Tabella_15_Rifiuti22" displayName="Tabella_15_Rifiuti22" ref="A4:M33" totalsRowShown="0">
  <autoFilter ref="A4:M33" xr:uid="{00000000-000C-0000-FFFF-FFFF2E000000}"/>
  <tableColumns count="13">
    <tableColumn id="1" xr3:uid="{034F2610-EE09-41D3-8CF5-D49AB77A30B4}" name="Denominazione" totalsRowDxfId="135"/>
    <tableColumn id="2" xr3:uid="{EDED1995-BC05-43D8-A605-C7AC11608710}" name="EER" dataDxfId="134" totalsRowDxfId="133"/>
    <tableColumn id="3" xr3:uid="{1CC46959-EDB9-4BDF-B97B-21A784602603}" name="Smaltimento (D) / Recupero (R)" totalsRowDxfId="132"/>
    <tableColumn id="4" xr3:uid="{72592172-FA18-462D-A26F-32EB31303AF6}" name="P / NP" totalsRowDxfId="131"/>
    <tableColumn id="5" xr3:uid="{E0EAD157-211D-49BE-9673-F852831322E8}" name="Quantità prodotta_x000a_[kg]_x000a_2017" totalsRowDxfId="130"/>
    <tableColumn id="6" xr3:uid="{9ECFEC49-1747-4D52-938E-631F21FBE35F}" name="Quantità prodotta_x000a_[kg]_x000a_2018" totalsRowDxfId="129"/>
    <tableColumn id="7" xr3:uid="{C23E7018-864B-4D04-85B0-45E6AE0BB416}" name="Quantità prodotta_x000a_[kg]_x000a_2019" totalsRowDxfId="128"/>
    <tableColumn id="8" xr3:uid="{5EE7E53D-6F42-4DCF-9750-53074AEDEBAB}" name="Quantità prodotta_x000a_[kg]_x000a_2020" totalsRowDxfId="127"/>
    <tableColumn id="9" xr3:uid="{4A4AA674-92AF-4454-ABBE-9E148F299CDC}" name="Quantità prodotta_x000a_[kg]_x000a_2021" totalsRowDxfId="126"/>
    <tableColumn id="10" xr3:uid="{71CA351B-198B-40FE-BF53-7565AFC4E30E}" name="Quantità prodotta_x000a_[kg]_x000a_2022" totalsRowDxfId="125"/>
    <tableColumn id="11" xr3:uid="{33C311AE-F4AE-4BB4-9BB3-4567F714CB3F}" name="Quantità prodotta_x000a_[kg]_x000a_2023" totalsRowDxfId="124"/>
    <tableColumn id="12" xr3:uid="{AD7FFEAA-7DFD-47C6-9873-C2DA7AD9286C}" name="Quantità prodotta_x000a_[kg]_x000a_2024" dataDxfId="123" totalsRowDxfId="122"/>
    <tableColumn id="13" xr3:uid="{67C74D87-9EC0-4FEA-8E63-EBF4989B7522}" name="Quantità prodotta_x000a_[kg]_x000a_2025" dataDxfId="121" totalsRowDxfId="120"/>
  </tableColumns>
  <tableStyleInfo name="TableStyleMedium2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81CC79-A6A6-437E-AF8A-B5CD8F5F3018}" name="Tabella_1.2_ProdottiChimici" displayName="Tabella_1.2_ProdottiChimici" ref="H4:N24" headerRowDxfId="172">
  <tableColumns count="7">
    <tableColumn id="1" xr3:uid="{BB1A6962-091D-412C-92CD-6ED8FD97E339}" name="Anno"/>
    <tableColumn id="2" xr3:uid="{1A841C0D-82F0-41A5-9391-12A3F23053CB}" name="Coloranti_x000a_[t/anno]"/>
    <tableColumn id="3" xr3:uid="{497BF682-A9AC-4BBE-97AD-E39E0A4952A4}" name="Prodotti Ausiliari_x000a_[t/anno]"/>
    <tableColumn id="4" xr3:uid="{75AB937F-FC19-4D12-8D3A-E5A0EBE7E19F}" name="Chimica di base_x000a_[t/anno]"/>
    <tableColumn id="5" xr3:uid="{5555F0CA-3A57-4705-86C0-46DB826FF3CD}" name="Ausiliari + Chimica di Base [t/anno]"/>
    <tableColumn id="6" xr3:uid="{8A2A1E8E-C404-46EA-8238-92B4741F8D86}" name="Totale_x000a_[t/anno]"/>
    <tableColumn id="7" xr3:uid="{45ADD922-52DC-4AC0-A0B6-658AB7DE027B}" name="Var. rispetto anno precedente _x000a_[%]"/>
  </tableColumns>
  <tableStyleInfo name="TableStyleMedium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6F433B0-A608-466C-AA13-9474F8026158}" name="Tabella_Rifiuti_categorie" displayName="Tabella_Rifiuti_categorie" ref="M2:V12" headerRowDxfId="82" dataDxfId="81" totalsRowDxfId="80">
  <tableColumns count="10">
    <tableColumn id="1" xr3:uid="{C37229CB-CDA3-4367-A656-485E9A9EDE83}" name="Anno" dataDxfId="79"/>
    <tableColumn id="2" xr3:uid="{B1CC69CC-F8A6-4044-9EFE-55724628F981}" name="D" dataDxfId="78"/>
    <tableColumn id="3" xr3:uid="{B05E591B-602C-49ED-8F24-E7D7B2BC548E}" name="D %" dataDxfId="77"/>
    <tableColumn id="4" xr3:uid="{F339001D-AF3D-4CA9-977F-31DA3A337185}" name="R" dataDxfId="76"/>
    <tableColumn id="5" xr3:uid="{EBBA813B-E497-4221-A745-C6D193A5D7FE}" name="R %" dataDxfId="75"/>
    <tableColumn id="6" xr3:uid="{05031A6E-092B-448A-BDD5-A791690FDC4F}" name="NP" dataDxfId="74"/>
    <tableColumn id="7" xr3:uid="{38396306-F27F-405C-833C-F8B8001F2A73}" name="NP %" dataDxfId="73"/>
    <tableColumn id="8" xr3:uid="{35C51F6B-FA22-4693-AF4A-1EA5D33AC9E8}" name="P" dataDxfId="72"/>
    <tableColumn id="9" xr3:uid="{763CE263-5E64-41CC-ACA4-E0E527FC8E4B}" name="P %" dataDxfId="71"/>
    <tableColumn id="10" xr3:uid="{28C0A9B8-EC56-4B62-96C5-9D83A3B87850}" name="Totale" dataDxfId="70"/>
  </tableColumns>
  <tableStyleInfo name="TableStyleMedium3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B1186CE-D8B7-45B9-AC10-8743A9EB4ABA}" name="Tabella_21_KPI" displayName="Tabella_21_KPI" ref="A4:U12">
  <tableColumns count="21">
    <tableColumn id="1" xr3:uid="{37524A5F-BAB8-4FD8-8307-88C28CB0833E}" name="Indicatore"/>
    <tableColumn id="2" xr3:uid="{33BE3736-9E7A-4DBE-8C8E-11F67C09CCFF}" name="Unità di Misura"/>
    <tableColumn id="3" xr3:uid="{4CBD22AE-1BC7-4AFF-965F-56ECF69F53CB}" name="2014"/>
    <tableColumn id="4" xr3:uid="{1FF36426-1669-40CE-9E61-45B2891546C6}" name="2015"/>
    <tableColumn id="5" xr3:uid="{0BF62C18-FDA0-438C-B176-2BDBC34BB7A7}" name="2016"/>
    <tableColumn id="6" xr3:uid="{D68FE93A-9B9A-4EEC-A365-217424740BBC}" name="2017"/>
    <tableColumn id="7" xr3:uid="{EBCCB93B-6FFC-4666-BEFA-D7293EF9FCA0}" name="2018"/>
    <tableColumn id="8" xr3:uid="{18745FE5-9A7C-493F-8CE6-828DC733A521}" name="2019"/>
    <tableColumn id="9" xr3:uid="{54D3DC52-E158-47E9-BA70-3CF29AEDD931}" name="diff. 19-18"/>
    <tableColumn id="10" xr3:uid="{84BED2F0-0B0C-42BA-A942-8F42B52C01C1}" name="2020"/>
    <tableColumn id="11" xr3:uid="{A2B8378E-C4CB-4D14-B8AC-21DC94F8E58E}" name="diff. 20-19"/>
    <tableColumn id="12" xr3:uid="{7B8001F1-27E9-4B21-A30E-511D20A47B83}" name="2021"/>
    <tableColumn id="13" xr3:uid="{D1CC4990-4039-41E3-A3F8-4DDC76103782}" name="diff. 21-20"/>
    <tableColumn id="14" xr3:uid="{7EB7107B-9DB6-42E3-A971-A84FBC05EDE2}" name="2022"/>
    <tableColumn id="15" xr3:uid="{A0EB8F4D-D9A7-40DF-9A6D-A7436875BFAC}" name="diff. 22-21"/>
    <tableColumn id="16" xr3:uid="{ED1C4712-3D63-4A0C-8443-FD512860DB7B}" name="2023"/>
    <tableColumn id="17" xr3:uid="{8F01A564-84C7-4958-BEE8-28F24A32EDB9}" name="diff. 23-22"/>
    <tableColumn id="18" xr3:uid="{ACF7AB9C-460D-490B-AA49-E23B98CE7855}" name="2024"/>
    <tableColumn id="19" xr3:uid="{975E894D-7AA1-45CB-B247-79113FA56A20}" name="diff. 24-23"/>
    <tableColumn id="20" xr3:uid="{4D62F1E0-CD65-4EAC-8467-E52574AFE0F8}" name="2025"/>
    <tableColumn id="21" xr3:uid="{B051AA6D-1032-42E9-BB12-D68CAAC1B659}" name="diff. 24-25" dataDxfId="69"/>
  </tableColumns>
  <tableStyleInfo name="TableStyleMedium7"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CAA2EBE-8A5D-4543-AA93-68DD474791E4}" name="Tabella_21bis_KPI" displayName="Tabella_21bis_KPI" ref="A14:U17">
  <tableColumns count="21">
    <tableColumn id="1" xr3:uid="{E07DAD75-C85C-41DD-A63C-350E63DA997F}" name="Indicatore"/>
    <tableColumn id="2" xr3:uid="{5483B137-95AA-4A02-B04E-5443FA9359AD}" name="Unità di Misura"/>
    <tableColumn id="3" xr3:uid="{FE572B3B-231C-47DE-9DD9-3E6E70EBD269}" name="2014"/>
    <tableColumn id="4" xr3:uid="{BD3D634C-8767-47BF-9873-A65625354928}" name="2015"/>
    <tableColumn id="5" xr3:uid="{326EE7E0-8A91-4F23-B9B0-BEFC8CC24E88}" name="2016"/>
    <tableColumn id="6" xr3:uid="{98E21749-5225-4054-A3F4-899D9F5D1517}" name="2017"/>
    <tableColumn id="7" xr3:uid="{D65D9DE9-99F3-4E5D-BE0E-2396056F84FB}" name="2018"/>
    <tableColumn id="8" xr3:uid="{9B148CAC-E20B-4350-BC3B-5FCEE01BD93F}" name="2019"/>
    <tableColumn id="9" xr3:uid="{31F467F6-5C84-4C4A-83F8-4432ED099CD4}" name="diff. 19-18"/>
    <tableColumn id="10" xr3:uid="{302E2097-FB1A-4998-B645-2A766CC6D2D1}" name="2020"/>
    <tableColumn id="11" xr3:uid="{4D8ABA1F-52D4-4B66-A223-BF28C38255C9}" name="diff. 20-19"/>
    <tableColumn id="12" xr3:uid="{D2EFF575-EE5E-41A0-8120-BF89CA48ABFC}" name="2021"/>
    <tableColumn id="13" xr3:uid="{8B634EE0-A0C0-4B91-83DD-9449B2B30184}" name="diff. 21-20"/>
    <tableColumn id="14" xr3:uid="{33D12DAD-0C2E-411D-8CDA-344F092A71A7}" name="2022"/>
    <tableColumn id="15" xr3:uid="{797B7C71-D732-43B6-B5E0-CE291DC2485C}" name="diff. 22-21"/>
    <tableColumn id="16" xr3:uid="{C2206A12-8054-499D-A256-E4AA36C20615}" name="2023"/>
    <tableColumn id="17" xr3:uid="{510D324C-F978-4E31-BF06-BD739DB835A6}" name="diff. 23-22"/>
    <tableColumn id="18" xr3:uid="{A8D69347-7EAC-45E0-A258-F25464E71703}" name="2024"/>
    <tableColumn id="19" xr3:uid="{26924BC7-1566-4C1C-90FA-405544C9C81A}" name="diff. 24-23"/>
    <tableColumn id="20" xr3:uid="{EF3DAEEA-3A36-4853-9D83-133ECE95B40C}" name="2025"/>
    <tableColumn id="21" xr3:uid="{F2EE8FE0-37B7-40C1-951F-A8F6D2E46D98}" name="diff. 24-25" dataDxfId="68"/>
  </tableColumns>
  <tableStyleInfo name="TableStyleMedium2"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BF634DE-FDDE-4D4C-93AD-A4454796E00C}" name="Tabella_22_Circ" displayName="Tabella_22_Circ" ref="A4:P9">
  <tableColumns count="16">
    <tableColumn id="1" xr3:uid="{744F3D90-3954-4DF0-8A7D-7E4C5FB9553B}" name="Indicatore"/>
    <tableColumn id="2" xr3:uid="{798F4027-318E-4119-BD15-E826AAED7AED}" name="Unità di Misura"/>
    <tableColumn id="3" xr3:uid="{B363BF8C-02EE-4E3F-9197-A6F9A0B4A633}" name="Unità di Misura2"/>
    <tableColumn id="4" xr3:uid="{59BBD689-6CA8-4F07-9B54-C7DF642A4FF9}" name="2019"/>
    <tableColumn id="5" xr3:uid="{68F09CE0-BE40-4773-AC60-C4F70CBDB529}" name="2020"/>
    <tableColumn id="6" xr3:uid="{8C32DCD6-4A70-45CA-8426-9CCA7BC7FCA0}" name="diff 20-19"/>
    <tableColumn id="7" xr3:uid="{0813C794-E324-4FD8-83D8-622BA25533EE}" name="2021"/>
    <tableColumn id="8" xr3:uid="{D3354335-1D4E-4602-A847-D6AD4D64AA1F}" name="diff 21-20"/>
    <tableColumn id="9" xr3:uid="{16F22AD5-210B-4487-B5C9-BDBE308B4AFC}" name="2022"/>
    <tableColumn id="10" xr3:uid="{9F08AF19-5448-4D81-867E-DB57CF1DD265}" name="diff 22-21"/>
    <tableColumn id="11" xr3:uid="{0B89C8C4-F5F6-4A50-83AB-84C2E78311DC}" name="2023"/>
    <tableColumn id="12" xr3:uid="{82B19FAB-6FD8-42D1-AEA6-648EC4A6DC60}" name="diff 23-22"/>
    <tableColumn id="13" xr3:uid="{624C3E76-6064-4A92-BCB7-A8E64A126DED}" name="2024"/>
    <tableColumn id="14" xr3:uid="{6E7CDDBA-8C7F-4067-AA22-2BC7BFCD5D86}" name="diff 24-23"/>
    <tableColumn id="15" xr3:uid="{8D1A879E-E9E8-4305-A208-D0953394FDEF}" name="2025" dataDxfId="185"/>
    <tableColumn id="16" xr3:uid="{53A5D733-2B81-4BD0-A6F3-A9D517064557}" name="diff 25-24" dataDxfId="184"/>
  </tableColumns>
  <tableStyleInfo name="TableStyleMedium7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15D7004-F8AF-4DAF-A538-8C1DF4227FAD}" name="Tabella_22bis_Circ" displayName="Tabella_22bis_Circ" ref="A11:P13">
  <tableColumns count="16">
    <tableColumn id="1" xr3:uid="{8791C8E2-D6F3-4493-A9EB-6F0E8BDC0DA7}" name="Indicatore"/>
    <tableColumn id="2" xr3:uid="{A9F7922A-1147-4CF9-850D-48565BF01F37}" name="Unità di Misura"/>
    <tableColumn id="3" xr3:uid="{EB65E71F-F3AF-498C-A894-9735EE363DD3}" name="Unità di Misura2"/>
    <tableColumn id="4" xr3:uid="{B9E0F1C4-E21D-4388-86EC-831CC0821F9E}" name="2019"/>
    <tableColumn id="5" xr3:uid="{E87554B5-382E-4828-B949-FFC1429DD682}" name="2020"/>
    <tableColumn id="6" xr3:uid="{FD149E9C-0074-4356-AD24-08F85B36DBC8}" name="diff 20-19"/>
    <tableColumn id="7" xr3:uid="{D7BADD1C-364B-4124-82E5-5640D6CA3093}" name="2021"/>
    <tableColumn id="8" xr3:uid="{0E5CD951-3A31-4DD2-AD56-F35F5EC95FC8}" name="diff 21-20"/>
    <tableColumn id="9" xr3:uid="{92837F2E-077F-45AB-9B04-2FF666C43B7D}" name="2022"/>
    <tableColumn id="10" xr3:uid="{D10FA483-EF82-4F6B-9C77-59B82628F6F3}" name="diff 22-21"/>
    <tableColumn id="11" xr3:uid="{B06EF087-D9CA-459C-85B6-C350C6FE618E}" name="2023"/>
    <tableColumn id="12" xr3:uid="{2B7603DA-3C74-444F-977C-31DAC617DF91}" name="diff 23-22"/>
    <tableColumn id="13" xr3:uid="{B4CB7F53-623B-4E5A-97E5-C5320466C041}" name="2024"/>
    <tableColumn id="14" xr3:uid="{24A95223-9964-4E54-82B6-19549E418C55}" name="diff 24-23"/>
    <tableColumn id="15" xr3:uid="{A8B2BBCF-7022-40DE-99DA-5936DFCCDD95}" name="2025" dataDxfId="183"/>
    <tableColumn id="16" xr3:uid="{F90477C2-01E3-4116-BB7A-0FF9499CA113}" name="diff 25-24" dataDxfId="182"/>
  </tableColumns>
  <tableStyleInfo name="TableStyleMedium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1C8DE5-2D44-4643-AE34-4705E9DBAE20}" name="Tabella_4_ProdottiFiniti" displayName="Tabella_4_ProdottiFiniti" ref="A4:I24" headerRowDxfId="171">
  <tableColumns count="9">
    <tableColumn id="1" xr3:uid="{817D3528-21E8-4B72-B7D7-FE9612B58219}" name="Anno"/>
    <tableColumn id="2" xr3:uid="{D10D0C87-A9F2-4ACA-92D0-072890889E1D}" name="TOPS di lana pettinata trattata [t/anno]"/>
    <tableColumn id="3" xr3:uid="{7609E8CC-62FC-47DD-B19E-E75F437EFF1E}" name="Var. rispetto anno precedente _x000a_[%]"/>
    <tableColumn id="4" xr3:uid="{560D153E-26AE-4058-B017-1A01DE0D1726}" name="Filato tinto_x000a_[t/anno]"/>
    <tableColumn id="5" xr3:uid="{8FB897DB-C544-4B1E-B214-BAF1720B60EC}" name="Var. rispetto anno precedente _x000a_[%]2"/>
    <tableColumn id="6" xr3:uid="{A6C08EAD-990A-4F3E-B20C-F7001442A102}" name="TOPS + Filato_x000a_[t/anno]"/>
    <tableColumn id="7" xr3:uid="{2DAC8D26-B1B6-4E14-A776-1D40755102E6}" name="Var. rispetto anno precedente _x000a_[%]3"/>
    <tableColumn id="8" xr3:uid="{8B45D2F3-1AC9-4722-8A97-C92E4DE07FA5}" name="Roccatura_x000a_[t/anno]"/>
    <tableColumn id="9" xr3:uid="{BEF7B8E9-D001-469B-BDE1-E40A70226D29}" name="Var. rispetto anno precedente _x000a_[%]4"/>
  </tableColumns>
  <tableStyleInfo name="TableStyleMedium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F57B8D-9ADF-4605-BFED-A517FCE9798B}" name="Tabella_6.1_Attingimento" displayName="Tabella_6.1_Attingimento" ref="A4:H24" headerRowDxfId="170">
  <tableColumns count="8">
    <tableColumn id="1" xr3:uid="{13AA7A4D-4780-45EA-95B0-028EDA8FBCF0}" name="Anno"/>
    <tableColumn id="2" xr3:uid="{A2746221-8C74-4652-8045-712BE6E343D6}" name="Pozzo 1_x000a_[m3]"/>
    <tableColumn id="3" xr3:uid="{7B9BB00C-2932-4935-BC1D-0D344D4E780E}" name="Pozzo 2_x000a_[m3]2"/>
    <tableColumn id="4" xr3:uid="{D10D758A-0016-48C4-B361-824725599D0A}" name="Pozzo 3_x000a_[m3]3"/>
    <tableColumn id="5" xr3:uid="{DCDD122E-E124-4AA1-B183-4D2A1B012EA6}" name="Totale Pozzi _x000a_[m3]"/>
    <tableColumn id="6" xr3:uid="{5ED774A6-4BEF-4BD5-8024-B8AFD8F062CD}" name="Acquedotto_x000a_[m3]"/>
    <tableColumn id="7" xr3:uid="{9FDF2858-E70D-4183-82FE-F80D2277BA7B}" name="Totale_x000a_[m3]"/>
    <tableColumn id="8" xr3:uid="{BB8862AD-8341-4953-A189-39DAC968466D}" name="Var. rispetto anno precedente _x000a_[%]"/>
  </tableColumns>
  <tableStyleInfo name="TableStyleMedium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B3B33E-80E3-4680-AAB6-B2C8C7C77156}" name="Tabella_6.2_Att.Ripartizione" displayName="Tabella_6.2_Att.Ripartizione" ref="J4:R24" headerRowDxfId="169">
  <tableColumns count="9">
    <tableColumn id="1" xr3:uid="{027A7C32-81A1-4185-BFD9-899118FEDD90}" name="Anno"/>
    <tableColumn id="2" xr3:uid="{07176ABA-821D-4F09-83E9-820D1D9199B9}" name="Tratt. Irr._x000a_%"/>
    <tableColumn id="3" xr3:uid="{E687DF95-987F-4C06-B9BD-81405866D214}" name="Tratt. Irr._x000a_[m3]"/>
    <tableColumn id="4" xr3:uid="{27594945-B9EF-4149-B483-6758300DF10A}" name="Tintoria_x000a_%"/>
    <tableColumn id="5" xr3:uid="{E3D6BB36-84DD-4AAA-B7C3-8D70AC86BCFC}" name="Tintoria_x000a_[m3]"/>
    <tableColumn id="6" xr3:uid="{86804587-B89E-4207-B7DE-3CADC42D9E2F}" name="Roccatura_x000a_%"/>
    <tableColumn id="7" xr3:uid="{2F54181D-F673-4601-A5BC-7AD86B144B29}" name="Roccatura_x000a_[m3]"/>
    <tableColumn id="8" xr3:uid="{CA491807-5D1E-4020-BF0B-5762CA8919FF}" name="Altro_x000a_%"/>
    <tableColumn id="9" xr3:uid="{881E4845-36EE-45B8-BAE8-BC3D1189AC03}" name="Altro_x000a_[m3]"/>
  </tableColumns>
  <tableStyleInfo name="TableStyleMedium2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76DA6E4-A749-478D-8023-D927C4939FD2}" name="Tabella_7a.1_En.Elettrica" displayName="Tabella_7a.1_En.Elettrica" ref="A4:E24">
  <tableColumns count="5">
    <tableColumn id="1" xr3:uid="{00000000-0010-0000-1500-000001000000}" name="Anno"/>
    <tableColumn id="2" xr3:uid="{00000000-0010-0000-1500-000002000000}" name="Consumo energia elettrica di rete_x000a_[MWh]"/>
    <tableColumn id="3" xr3:uid="{00000000-0010-0000-1500-000003000000}" name="Consumo  energia elettrica da fotovoltaico_x000a_[MWh]"/>
    <tableColumn id="4" xr3:uid="{00000000-0010-0000-1500-000004000000}" name="Totale_x000a_[MWh]"/>
    <tableColumn id="5" xr3:uid="{00000000-0010-0000-1500-000005000000}" name="Var. rispetto anno precedente _x000a_[%]"/>
  </tableColumns>
  <tableStyleInfo name="TableStyleMedium3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D9BA7AC-7D03-4332-B9CF-E9C6A518A43D}" name="Tabella_7a.2_En.ElettricaRipartizione" displayName="Tabella_7a.2_En.ElettricaRipartizione" ref="G4:O24">
  <tableColumns count="9">
    <tableColumn id="1" xr3:uid="{00000000-0010-0000-1600-000001000000}" name="Anno"/>
    <tableColumn id="2" xr3:uid="{00000000-0010-0000-1600-000002000000}" name="Tratt. Irr._x000a_%"/>
    <tableColumn id="3" xr3:uid="{00000000-0010-0000-1600-000003000000}" name="Tratt. Irr._x000a_[MWh]"/>
    <tableColumn id="4" xr3:uid="{00000000-0010-0000-1600-000004000000}" name="Tintoria_x000a_%"/>
    <tableColumn id="5" xr3:uid="{00000000-0010-0000-1600-000005000000}" name="Tintoria_x000a_[MWh]"/>
    <tableColumn id="6" xr3:uid="{00000000-0010-0000-1600-000006000000}" name="Roccatura_x000a_%"/>
    <tableColumn id="7" xr3:uid="{00000000-0010-0000-1600-000007000000}" name="Roccatura_x000a_[MWh]"/>
    <tableColumn id="8" xr3:uid="{00000000-0010-0000-1600-000008000000}" name="Altro_x000a_%"/>
    <tableColumn id="9" xr3:uid="{00000000-0010-0000-1600-000009000000}" name="Altro_x000a_[MWh]"/>
  </tableColumns>
  <tableStyleInfo name="TableStyleMedium6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9045F4-88E0-4B13-8514-E526F4EA5C4D}" name="Tabella_7b.1_En.Termica" displayName="Tabella_7b.1_En.Termica" ref="A27:E47">
  <tableColumns count="5">
    <tableColumn id="1" xr3:uid="{00000000-0010-0000-1700-000001000000}" name="Anno"/>
    <tableColumn id="2" xr3:uid="{00000000-0010-0000-1700-000002000000}" name="Energia termica prodotta per autoconsumo_x000a_[MWh]"/>
    <tableColumn id="3" xr3:uid="{00000000-0010-0000-1700-000003000000}" name="Colonna vuota"/>
    <tableColumn id="4" xr3:uid="{00000000-0010-0000-1700-000004000000}" name="Totale_x000a_[MWh]"/>
    <tableColumn id="5" xr3:uid="{00000000-0010-0000-1700-000005000000}" name="Var. rispetto anno precedente _x000a_[%]"/>
  </tableColumns>
  <tableStyleInfo name="TableStyleMedium5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0C75687-D630-49A6-A9FF-37126F0E3A53}" name="Tabella_7b.2_En.TermicaRipartizione" displayName="Tabella_7b.2_En.TermicaRipartizione" ref="G27:O47">
  <tableColumns count="9">
    <tableColumn id="1" xr3:uid="{00000000-0010-0000-1800-000001000000}" name="Anno"/>
    <tableColumn id="2" xr3:uid="{00000000-0010-0000-1800-000002000000}" name="Tratt. Irr._x000a_%"/>
    <tableColumn id="3" xr3:uid="{00000000-0010-0000-1800-000003000000}" name="Tratt. Irr._x000a_[MWh]"/>
    <tableColumn id="4" xr3:uid="{00000000-0010-0000-1800-000004000000}" name="Tintoria_x000a_%"/>
    <tableColumn id="5" xr3:uid="{00000000-0010-0000-1800-000005000000}" name="Tintoria_x000a_[MWh]"/>
    <tableColumn id="6" xr3:uid="{00000000-0010-0000-1800-000006000000}" name="Roccatura_x000a_%"/>
    <tableColumn id="7" xr3:uid="{00000000-0010-0000-1800-000007000000}" name="Roccatura_x000a_[MWh]"/>
    <tableColumn id="8" xr3:uid="{00000000-0010-0000-1800-000008000000}" name="Altro_x000a_%"/>
    <tableColumn id="9" xr3:uid="{00000000-0010-0000-1800-000009000000}" name="Altro_x000a_[MWh]"/>
  </tableColumns>
  <tableStyleInfo name="TableStyleMedium7" showFirstColumn="1" showLastColumn="1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0.xm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F161-B8FC-4CCF-83E3-04FB2D568BA7}">
  <sheetPr>
    <tabColor rgb="FFA8D08D"/>
  </sheetPr>
  <dimension ref="A1:N24"/>
  <sheetViews>
    <sheetView showGridLines="0" workbookViewId="0">
      <selection activeCell="L30" sqref="L30"/>
    </sheetView>
  </sheetViews>
  <sheetFormatPr defaultColWidth="14.42578125" defaultRowHeight="15" customHeight="1" x14ac:dyDescent="0.25"/>
  <cols>
    <col min="1" max="1" width="12.7109375" style="4" customWidth="1"/>
    <col min="2" max="2" width="18.7109375" style="4" customWidth="1"/>
    <col min="3" max="3" width="12.7109375" style="4" customWidth="1"/>
    <col min="4" max="4" width="18.7109375" style="4" customWidth="1"/>
    <col min="5" max="5" width="12.7109375" style="4" customWidth="1"/>
    <col min="6" max="6" width="18.7109375" style="4" customWidth="1"/>
    <col min="7" max="7" width="6.7109375" style="4" customWidth="1"/>
    <col min="8" max="8" width="12.7109375" style="4" customWidth="1"/>
    <col min="9" max="13" width="15.7109375" style="4" customWidth="1"/>
    <col min="14" max="14" width="12.7109375" style="4" customWidth="1"/>
    <col min="15" max="26" width="8.7109375" style="4" customWidth="1"/>
    <col min="27" max="16384" width="14.42578125" style="4"/>
  </cols>
  <sheetData>
    <row r="1" spans="1:14" x14ac:dyDescent="0.25">
      <c r="A1" s="1" t="s">
        <v>0</v>
      </c>
      <c r="B1" s="2"/>
      <c r="C1" s="3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1"/>
      <c r="B2" s="2"/>
      <c r="C2" s="3"/>
      <c r="D2" s="2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5" t="s">
        <v>1</v>
      </c>
      <c r="C3" s="6"/>
      <c r="E3" s="6"/>
      <c r="H3" s="5" t="s">
        <v>2</v>
      </c>
    </row>
    <row r="4" spans="1:14" s="13" customFormat="1" ht="48" x14ac:dyDescent="0.25">
      <c r="A4" s="7" t="s">
        <v>3</v>
      </c>
      <c r="B4" s="8" t="s">
        <v>4</v>
      </c>
      <c r="C4" s="9" t="s">
        <v>5</v>
      </c>
      <c r="D4" s="8" t="s">
        <v>6</v>
      </c>
      <c r="E4" s="9" t="s">
        <v>7</v>
      </c>
      <c r="F4" s="8" t="s">
        <v>8</v>
      </c>
      <c r="G4" s="7"/>
      <c r="H4" s="7" t="s">
        <v>3</v>
      </c>
      <c r="I4" s="8" t="s">
        <v>9</v>
      </c>
      <c r="J4" s="8" t="s">
        <v>10</v>
      </c>
      <c r="K4" s="8" t="s">
        <v>11</v>
      </c>
      <c r="L4" s="10" t="s">
        <v>12</v>
      </c>
      <c r="M4" s="11" t="s">
        <v>13</v>
      </c>
      <c r="N4" s="12" t="s">
        <v>5</v>
      </c>
    </row>
    <row r="5" spans="1:14" x14ac:dyDescent="0.25">
      <c r="A5" s="2">
        <v>2011</v>
      </c>
      <c r="B5" s="14">
        <v>1541.5157999999999</v>
      </c>
      <c r="C5" s="15"/>
      <c r="D5" s="14">
        <v>2643.6105000000002</v>
      </c>
      <c r="E5" s="15"/>
      <c r="F5" s="14"/>
      <c r="G5" s="2"/>
      <c r="H5" s="2">
        <v>2011</v>
      </c>
      <c r="I5" s="16"/>
      <c r="J5" s="14"/>
      <c r="K5" s="14"/>
      <c r="L5" s="14"/>
      <c r="M5" s="14"/>
      <c r="N5" s="15"/>
    </row>
    <row r="6" spans="1:14" x14ac:dyDescent="0.25">
      <c r="A6" s="2">
        <v>2012</v>
      </c>
      <c r="B6" s="14">
        <v>0</v>
      </c>
      <c r="C6" s="15"/>
      <c r="D6" s="14">
        <v>0</v>
      </c>
      <c r="E6" s="15"/>
      <c r="F6" s="14"/>
      <c r="G6" s="2"/>
      <c r="H6" s="2">
        <v>2012</v>
      </c>
      <c r="I6" s="16"/>
      <c r="J6" s="14"/>
      <c r="K6" s="14"/>
      <c r="L6" s="14"/>
      <c r="M6" s="14"/>
      <c r="N6" s="15"/>
    </row>
    <row r="7" spans="1:14" x14ac:dyDescent="0.25">
      <c r="A7" s="2">
        <v>2013</v>
      </c>
      <c r="B7" s="14">
        <v>1644.2665200000001</v>
      </c>
      <c r="C7" s="15"/>
      <c r="D7" s="14">
        <v>1957.1270400000001</v>
      </c>
      <c r="E7" s="15"/>
      <c r="F7" s="14"/>
      <c r="G7" s="2"/>
      <c r="H7" s="2">
        <v>2013</v>
      </c>
      <c r="I7" s="16"/>
      <c r="J7" s="14"/>
      <c r="K7" s="14"/>
      <c r="L7" s="14"/>
      <c r="M7" s="14"/>
      <c r="N7" s="15"/>
    </row>
    <row r="8" spans="1:14" x14ac:dyDescent="0.25">
      <c r="A8" s="2">
        <v>2014</v>
      </c>
      <c r="B8" s="14">
        <v>1845.68694</v>
      </c>
      <c r="C8" s="15">
        <v>0.12249864456280476</v>
      </c>
      <c r="D8" s="14">
        <v>2007.3232800000001</v>
      </c>
      <c r="E8" s="15">
        <v>2.5647921148746679E-2</v>
      </c>
      <c r="F8" s="14"/>
      <c r="G8" s="2"/>
      <c r="H8" s="2">
        <v>2014</v>
      </c>
      <c r="I8" s="16"/>
      <c r="J8" s="14"/>
      <c r="K8" s="14"/>
      <c r="L8" s="14"/>
      <c r="M8" s="14"/>
      <c r="N8" s="15"/>
    </row>
    <row r="9" spans="1:14" x14ac:dyDescent="0.25">
      <c r="A9" s="2">
        <v>2015</v>
      </c>
      <c r="B9" s="14">
        <v>1324.21398</v>
      </c>
      <c r="C9" s="17">
        <v>-0.28253597546721548</v>
      </c>
      <c r="D9" s="14">
        <v>1885.20072</v>
      </c>
      <c r="E9" s="15">
        <v>-6.0838511273580219E-2</v>
      </c>
      <c r="F9" s="14"/>
      <c r="G9" s="2"/>
      <c r="H9" s="2">
        <v>2015</v>
      </c>
      <c r="I9" s="16"/>
      <c r="J9" s="14"/>
      <c r="K9" s="14"/>
      <c r="L9" s="14"/>
      <c r="M9" s="14"/>
      <c r="N9" s="15"/>
    </row>
    <row r="10" spans="1:14" x14ac:dyDescent="0.25">
      <c r="A10" s="2">
        <v>2016</v>
      </c>
      <c r="B10" s="14">
        <v>1853.1625200000001</v>
      </c>
      <c r="C10" s="15">
        <v>0.39944340415436491</v>
      </c>
      <c r="D10" s="14">
        <v>1896.5645400000001</v>
      </c>
      <c r="E10" s="15">
        <v>6.0279098556677993E-3</v>
      </c>
      <c r="F10" s="14"/>
      <c r="G10" s="2"/>
      <c r="H10" s="2">
        <v>2016</v>
      </c>
      <c r="I10" s="16"/>
      <c r="J10" s="14"/>
      <c r="K10" s="14"/>
      <c r="L10" s="14"/>
      <c r="M10" s="14"/>
      <c r="N10" s="15"/>
    </row>
    <row r="11" spans="1:14" x14ac:dyDescent="0.25">
      <c r="A11" s="2">
        <v>2017</v>
      </c>
      <c r="B11" s="14">
        <v>1999.23876</v>
      </c>
      <c r="C11" s="15">
        <v>7.882538008593E-2</v>
      </c>
      <c r="D11" s="14">
        <v>2013.2066400000001</v>
      </c>
      <c r="E11" s="15">
        <v>6.1501782586317902E-2</v>
      </c>
      <c r="F11" s="14"/>
      <c r="G11" s="2"/>
      <c r="H11" s="2">
        <v>2017</v>
      </c>
      <c r="I11" s="16"/>
      <c r="J11" s="14"/>
      <c r="K11" s="14"/>
      <c r="L11" s="14"/>
      <c r="M11" s="14"/>
      <c r="N11" s="15"/>
    </row>
    <row r="12" spans="1:14" x14ac:dyDescent="0.25">
      <c r="A12" s="2">
        <v>2018</v>
      </c>
      <c r="B12" s="14">
        <v>2050.8599399999998</v>
      </c>
      <c r="C12" s="15">
        <v>2.5820417767410567E-2</v>
      </c>
      <c r="D12" s="14">
        <v>1969.66182</v>
      </c>
      <c r="E12" s="15">
        <v>-2.1629582942365055E-2</v>
      </c>
      <c r="F12" s="14"/>
      <c r="G12" s="2"/>
      <c r="H12" s="2">
        <v>2018</v>
      </c>
      <c r="I12" s="16"/>
      <c r="J12" s="14"/>
      <c r="K12" s="14"/>
      <c r="L12" s="14"/>
      <c r="M12" s="14"/>
      <c r="N12" s="15"/>
    </row>
    <row r="13" spans="1:14" x14ac:dyDescent="0.25">
      <c r="A13" s="2">
        <v>2019</v>
      </c>
      <c r="B13" s="14">
        <v>2087.5258800000001</v>
      </c>
      <c r="C13" s="15">
        <v>1.7878324738256051E-2</v>
      </c>
      <c r="D13" s="14">
        <v>1941.3201000000001</v>
      </c>
      <c r="E13" s="15">
        <v>-1.4389130008114741E-2</v>
      </c>
      <c r="F13" s="14"/>
      <c r="G13" s="2"/>
      <c r="H13" s="2">
        <v>2019</v>
      </c>
      <c r="I13" s="16">
        <v>55.3</v>
      </c>
      <c r="J13" s="14">
        <v>354.8</v>
      </c>
      <c r="K13" s="14">
        <v>1063.5</v>
      </c>
      <c r="L13" s="14">
        <v>1418.3</v>
      </c>
      <c r="M13" s="14">
        <v>1473.6</v>
      </c>
      <c r="N13" s="15"/>
    </row>
    <row r="14" spans="1:14" x14ac:dyDescent="0.25">
      <c r="A14" s="2">
        <v>2020</v>
      </c>
      <c r="B14" s="14">
        <v>1641.9837600000001</v>
      </c>
      <c r="C14" s="15">
        <v>-0.21343070486867452</v>
      </c>
      <c r="D14" s="14">
        <v>1151.7686999999999</v>
      </c>
      <c r="E14" s="15">
        <v>-0.40670850726781238</v>
      </c>
      <c r="F14" s="14"/>
      <c r="G14" s="2"/>
      <c r="H14" s="2">
        <v>2020</v>
      </c>
      <c r="I14" s="16">
        <v>31.3</v>
      </c>
      <c r="J14" s="14">
        <v>259.60000000000002</v>
      </c>
      <c r="K14" s="14">
        <v>800.1</v>
      </c>
      <c r="L14" s="14">
        <v>1059.7</v>
      </c>
      <c r="M14" s="14">
        <v>1091</v>
      </c>
      <c r="N14" s="15">
        <v>-0.25963626492942449</v>
      </c>
    </row>
    <row r="15" spans="1:14" x14ac:dyDescent="0.25">
      <c r="A15" s="2">
        <v>2021</v>
      </c>
      <c r="B15" s="14">
        <v>2037.5367000000001</v>
      </c>
      <c r="C15" s="15">
        <v>0.24089942278113641</v>
      </c>
      <c r="D15" s="14">
        <v>1376.8633199999999</v>
      </c>
      <c r="E15" s="15">
        <v>0.19543387487435637</v>
      </c>
      <c r="F15" s="14"/>
      <c r="G15" s="2"/>
      <c r="H15" s="2">
        <v>2021</v>
      </c>
      <c r="I15" s="16">
        <v>40.4</v>
      </c>
      <c r="J15" s="14">
        <v>396.9</v>
      </c>
      <c r="K15" s="14">
        <v>1223</v>
      </c>
      <c r="L15" s="14">
        <v>1619.9</v>
      </c>
      <c r="M15" s="14">
        <v>1660.3000000000002</v>
      </c>
      <c r="N15" s="15">
        <v>0.52181484876260331</v>
      </c>
    </row>
    <row r="16" spans="1:14" x14ac:dyDescent="0.25">
      <c r="A16" s="2">
        <v>2022</v>
      </c>
      <c r="B16" s="14">
        <v>2102.78712</v>
      </c>
      <c r="C16" s="15">
        <v>3.2024169184289956E-2</v>
      </c>
      <c r="D16" s="14">
        <v>1706.3865600000001</v>
      </c>
      <c r="E16" s="15">
        <v>0.23932894079856831</v>
      </c>
      <c r="F16" s="14"/>
      <c r="G16" s="2"/>
      <c r="H16" s="2">
        <v>2022</v>
      </c>
      <c r="I16" s="16">
        <v>50.8</v>
      </c>
      <c r="J16" s="14">
        <v>395.4</v>
      </c>
      <c r="K16" s="14">
        <v>1060.4000000000001</v>
      </c>
      <c r="L16" s="14">
        <v>1455.8000000000002</v>
      </c>
      <c r="M16" s="14">
        <v>1506.6000000000001</v>
      </c>
      <c r="N16" s="15">
        <v>-9.2573631271456985E-2</v>
      </c>
    </row>
    <row r="17" spans="1:14" x14ac:dyDescent="0.25">
      <c r="A17" s="2">
        <v>2023</v>
      </c>
      <c r="B17" s="14">
        <v>1449.50262</v>
      </c>
      <c r="C17" s="15">
        <v>-0.31067552858132402</v>
      </c>
      <c r="D17" s="14">
        <v>1429.4419433999997</v>
      </c>
      <c r="E17" s="15">
        <v>-0.16229887359169101</v>
      </c>
      <c r="F17" s="14">
        <v>149.535</v>
      </c>
      <c r="G17" s="2"/>
      <c r="H17" s="2">
        <v>2023</v>
      </c>
      <c r="I17" s="16">
        <v>39.299999999999997</v>
      </c>
      <c r="J17" s="14">
        <v>261.7</v>
      </c>
      <c r="K17" s="14">
        <v>669</v>
      </c>
      <c r="L17" s="14">
        <v>930.7</v>
      </c>
      <c r="M17" s="14">
        <v>970</v>
      </c>
      <c r="N17" s="15">
        <v>-0.3561662020443383</v>
      </c>
    </row>
    <row r="18" spans="1:14" x14ac:dyDescent="0.25">
      <c r="A18" s="2">
        <v>2024</v>
      </c>
      <c r="B18" s="14">
        <v>1251.4094400000001</v>
      </c>
      <c r="C18" s="15">
        <v>-0.13666286439689213</v>
      </c>
      <c r="D18" s="14">
        <v>1344.4358471999999</v>
      </c>
      <c r="E18" s="15">
        <v>-5.9468029878715113E-2</v>
      </c>
      <c r="F18" s="14">
        <v>126.73</v>
      </c>
      <c r="G18" s="2"/>
      <c r="H18" s="2">
        <v>2024</v>
      </c>
      <c r="I18" s="16">
        <v>30.7</v>
      </c>
      <c r="J18" s="14">
        <v>289.2</v>
      </c>
      <c r="K18" s="14">
        <v>779</v>
      </c>
      <c r="L18" s="14">
        <v>1068.2</v>
      </c>
      <c r="M18" s="14">
        <v>1098.9000000000001</v>
      </c>
      <c r="N18" s="15">
        <v>0.13288659793814442</v>
      </c>
    </row>
    <row r="19" spans="1:14" x14ac:dyDescent="0.25">
      <c r="A19" s="2">
        <v>2025</v>
      </c>
      <c r="B19" s="14">
        <v>1475.1861894000001</v>
      </c>
      <c r="C19" s="15">
        <v>0.17881977092964868</v>
      </c>
      <c r="D19" s="14">
        <v>1364.4828966000002</v>
      </c>
      <c r="E19" s="15">
        <v>1.4911123830676994E-2</v>
      </c>
      <c r="F19" s="14">
        <v>143.88</v>
      </c>
      <c r="H19" s="2">
        <v>2025</v>
      </c>
      <c r="I19" s="16">
        <v>64</v>
      </c>
      <c r="J19" s="14">
        <v>521</v>
      </c>
      <c r="K19" s="14">
        <v>1651</v>
      </c>
      <c r="L19" s="14">
        <v>2172</v>
      </c>
      <c r="M19" s="14">
        <v>2236</v>
      </c>
      <c r="N19" s="15">
        <v>1.0347620347620345</v>
      </c>
    </row>
    <row r="20" spans="1:14" x14ac:dyDescent="0.25">
      <c r="A20" s="2">
        <v>2026</v>
      </c>
      <c r="B20" s="14"/>
      <c r="C20" s="18"/>
      <c r="D20" s="14"/>
      <c r="E20" s="18"/>
      <c r="F20" s="14"/>
      <c r="H20" s="2">
        <v>2026</v>
      </c>
      <c r="I20" s="16"/>
      <c r="J20" s="14"/>
      <c r="K20" s="14"/>
      <c r="L20" s="2"/>
      <c r="M20" s="2"/>
      <c r="N20" s="2"/>
    </row>
    <row r="21" spans="1:14" ht="15.75" customHeight="1" x14ac:dyDescent="0.25">
      <c r="A21" s="2">
        <v>2027</v>
      </c>
      <c r="B21" s="14"/>
      <c r="C21" s="18"/>
      <c r="D21" s="14"/>
      <c r="E21" s="18"/>
      <c r="F21" s="14"/>
      <c r="H21" s="2">
        <v>2027</v>
      </c>
      <c r="I21" s="16"/>
      <c r="J21" s="14"/>
      <c r="K21" s="14"/>
      <c r="L21" s="2"/>
      <c r="M21" s="2"/>
      <c r="N21" s="2"/>
    </row>
    <row r="22" spans="1:14" ht="15.75" customHeight="1" x14ac:dyDescent="0.25">
      <c r="A22" s="2">
        <v>2028</v>
      </c>
      <c r="B22" s="14"/>
      <c r="C22" s="18"/>
      <c r="D22" s="14"/>
      <c r="E22" s="18"/>
      <c r="F22" s="14"/>
      <c r="H22" s="2">
        <v>2028</v>
      </c>
      <c r="I22" s="16"/>
      <c r="J22" s="14"/>
      <c r="K22" s="14"/>
      <c r="L22" s="2"/>
      <c r="M22" s="2"/>
      <c r="N22" s="2"/>
    </row>
    <row r="23" spans="1:14" ht="15.75" customHeight="1" x14ac:dyDescent="0.25">
      <c r="A23" s="2">
        <v>2029</v>
      </c>
      <c r="B23" s="14"/>
      <c r="C23" s="18"/>
      <c r="D23" s="14"/>
      <c r="E23" s="18"/>
      <c r="F23" s="14"/>
      <c r="H23" s="2">
        <v>2029</v>
      </c>
      <c r="I23" s="16"/>
      <c r="J23" s="14"/>
      <c r="K23" s="14"/>
      <c r="L23" s="2"/>
      <c r="M23" s="2"/>
      <c r="N23" s="2"/>
    </row>
    <row r="24" spans="1:14" ht="15.75" customHeight="1" x14ac:dyDescent="0.25">
      <c r="A24" s="2">
        <v>2030</v>
      </c>
      <c r="B24" s="14"/>
      <c r="C24" s="18"/>
      <c r="D24" s="14"/>
      <c r="E24" s="18"/>
      <c r="F24" s="14"/>
      <c r="H24" s="2">
        <v>2030</v>
      </c>
      <c r="I24" s="16"/>
      <c r="J24" s="14"/>
      <c r="K24" s="14"/>
      <c r="L24" s="2"/>
      <c r="M24" s="2"/>
      <c r="N24" s="2"/>
    </row>
  </sheetData>
  <conditionalFormatting sqref="C5:C24 E5:E24">
    <cfRule type="cellIs" dxfId="67" priority="1" operator="greaterThan">
      <formula>0</formula>
    </cfRule>
    <cfRule type="cellIs" dxfId="66" priority="2" operator="lessThan">
      <formula>0</formula>
    </cfRule>
  </conditionalFormatting>
  <conditionalFormatting sqref="N5:N24">
    <cfRule type="cellIs" dxfId="65" priority="3" operator="greaterThan">
      <formula>0</formula>
    </cfRule>
    <cfRule type="cellIs" dxfId="64" priority="4" operator="lessThan">
      <formula>0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9007-C360-438C-9EE3-1F04926C7D44}">
  <dimension ref="A1:V40"/>
  <sheetViews>
    <sheetView showGridLines="0" workbookViewId="0">
      <selection sqref="A1:XFD1048576"/>
    </sheetView>
  </sheetViews>
  <sheetFormatPr defaultColWidth="14.42578125" defaultRowHeight="15" customHeight="1" x14ac:dyDescent="0.25"/>
  <cols>
    <col min="1" max="1" width="17.42578125" style="31" bestFit="1" customWidth="1"/>
    <col min="2" max="4" width="7.42578125" style="31" bestFit="1" customWidth="1"/>
    <col min="5" max="5" width="6.42578125" style="31" bestFit="1" customWidth="1"/>
    <col min="6" max="9" width="7.42578125" style="31" bestFit="1" customWidth="1"/>
    <col min="10" max="10" width="7.85546875" style="31" bestFit="1" customWidth="1"/>
    <col min="11" max="11" width="7.5703125" style="31" customWidth="1"/>
    <col min="12" max="12" width="5" style="31" customWidth="1"/>
    <col min="13" max="22" width="10.7109375" style="31" customWidth="1"/>
    <col min="23" max="28" width="8.7109375" style="31" customWidth="1"/>
    <col min="29" max="16384" width="14.42578125" style="31"/>
  </cols>
  <sheetData>
    <row r="1" spans="1:22" ht="15" customHeight="1" x14ac:dyDescent="0.25">
      <c r="A1" s="104" t="s">
        <v>3</v>
      </c>
      <c r="B1" s="104" t="s">
        <v>350</v>
      </c>
      <c r="C1" s="105" t="s">
        <v>351</v>
      </c>
      <c r="D1" s="105" t="s">
        <v>352</v>
      </c>
      <c r="E1" s="105" t="s">
        <v>353</v>
      </c>
      <c r="F1" s="105" t="s">
        <v>354</v>
      </c>
      <c r="G1" s="105" t="s">
        <v>355</v>
      </c>
      <c r="H1" s="105" t="s">
        <v>356</v>
      </c>
      <c r="I1" s="105" t="s">
        <v>357</v>
      </c>
      <c r="J1" s="106" t="s">
        <v>358</v>
      </c>
    </row>
    <row r="2" spans="1:22" x14ac:dyDescent="0.25">
      <c r="A2" s="104" t="s">
        <v>288</v>
      </c>
      <c r="B2" s="107">
        <v>104680</v>
      </c>
      <c r="C2" s="108">
        <v>119474</v>
      </c>
      <c r="D2" s="108">
        <v>100468</v>
      </c>
      <c r="E2" s="108">
        <v>90895</v>
      </c>
      <c r="F2" s="108">
        <v>108830</v>
      </c>
      <c r="G2" s="108">
        <v>116390</v>
      </c>
      <c r="H2" s="108">
        <v>171335</v>
      </c>
      <c r="I2" s="108">
        <v>378140</v>
      </c>
      <c r="J2" s="109">
        <v>171092</v>
      </c>
      <c r="K2" s="110"/>
      <c r="M2" s="2" t="s">
        <v>3</v>
      </c>
      <c r="N2" s="2" t="s">
        <v>359</v>
      </c>
      <c r="O2" s="2" t="s">
        <v>360</v>
      </c>
      <c r="P2" s="2" t="s">
        <v>361</v>
      </c>
      <c r="Q2" s="2" t="s">
        <v>362</v>
      </c>
      <c r="R2" s="2" t="s">
        <v>288</v>
      </c>
      <c r="S2" s="2" t="s">
        <v>363</v>
      </c>
      <c r="T2" s="2" t="s">
        <v>295</v>
      </c>
      <c r="U2" s="2" t="s">
        <v>364</v>
      </c>
      <c r="V2" s="2" t="s">
        <v>365</v>
      </c>
    </row>
    <row r="3" spans="1:22" x14ac:dyDescent="0.25">
      <c r="A3" s="111" t="s">
        <v>295</v>
      </c>
      <c r="B3" s="112"/>
      <c r="C3" s="113"/>
      <c r="D3" s="113"/>
      <c r="E3" s="113">
        <v>2030</v>
      </c>
      <c r="F3" s="113">
        <v>4440</v>
      </c>
      <c r="G3" s="113"/>
      <c r="H3" s="113">
        <v>1410</v>
      </c>
      <c r="I3" s="113">
        <v>5811</v>
      </c>
      <c r="J3" s="114">
        <v>502</v>
      </c>
      <c r="K3" s="110"/>
      <c r="M3" s="2" t="s">
        <v>366</v>
      </c>
      <c r="N3" s="14"/>
      <c r="O3" s="14"/>
      <c r="P3" s="14"/>
      <c r="Q3" s="14"/>
      <c r="R3" s="14"/>
      <c r="S3" s="14"/>
      <c r="T3" s="14"/>
      <c r="U3" s="14"/>
      <c r="V3" s="14"/>
    </row>
    <row r="4" spans="1:22" x14ac:dyDescent="0.25">
      <c r="A4" s="115" t="s">
        <v>367</v>
      </c>
      <c r="B4" s="116">
        <v>104680</v>
      </c>
      <c r="C4" s="117">
        <v>119474</v>
      </c>
      <c r="D4" s="117">
        <v>100468</v>
      </c>
      <c r="E4" s="117">
        <v>92925</v>
      </c>
      <c r="F4" s="117">
        <v>113270</v>
      </c>
      <c r="G4" s="117">
        <v>116390</v>
      </c>
      <c r="H4" s="117">
        <v>172745</v>
      </c>
      <c r="I4" s="117">
        <v>383951</v>
      </c>
      <c r="J4" s="118">
        <v>171594</v>
      </c>
      <c r="K4" s="110"/>
      <c r="M4" s="2" t="s">
        <v>350</v>
      </c>
      <c r="N4" s="14"/>
      <c r="O4" s="119">
        <f>'Rifiuti Pivot'!$N4/'Rifiuti Pivot'!$V4</f>
        <v>0</v>
      </c>
      <c r="P4" s="14">
        <v>104680</v>
      </c>
      <c r="Q4" s="119">
        <f>'Rifiuti Pivot'!$P4/'Rifiuti Pivot'!$V4</f>
        <v>1</v>
      </c>
      <c r="R4" s="14">
        <v>104680</v>
      </c>
      <c r="S4" s="119">
        <f>'Rifiuti Pivot'!$R4/'Rifiuti Pivot'!$V4</f>
        <v>1</v>
      </c>
      <c r="T4" s="14"/>
      <c r="U4" s="119">
        <f>'Rifiuti Pivot'!$T4/'Rifiuti Pivot'!$V4</f>
        <v>0</v>
      </c>
      <c r="V4" s="14">
        <f>GETPIVOTDATA("2017",$A$7)</f>
        <v>104680</v>
      </c>
    </row>
    <row r="5" spans="1:22" x14ac:dyDescent="0.25">
      <c r="M5" s="2" t="s">
        <v>351</v>
      </c>
      <c r="N5" s="14"/>
      <c r="O5" s="119">
        <f>'Rifiuti Pivot'!$N5/'Rifiuti Pivot'!$V5</f>
        <v>0</v>
      </c>
      <c r="P5" s="14">
        <v>119474</v>
      </c>
      <c r="Q5" s="119">
        <f>'Rifiuti Pivot'!$P5/'Rifiuti Pivot'!$V5</f>
        <v>1</v>
      </c>
      <c r="R5" s="14">
        <v>119474</v>
      </c>
      <c r="S5" s="119">
        <f>'Rifiuti Pivot'!$R5/'Rifiuti Pivot'!$V5</f>
        <v>1</v>
      </c>
      <c r="T5" s="14"/>
      <c r="U5" s="119">
        <f>'Rifiuti Pivot'!$T5/'Rifiuti Pivot'!$V5</f>
        <v>0</v>
      </c>
      <c r="V5" s="14">
        <f>GETPIVOTDATA("2018",$A$7)</f>
        <v>119474</v>
      </c>
    </row>
    <row r="6" spans="1:22" x14ac:dyDescent="0.25">
      <c r="M6" s="2" t="s">
        <v>352</v>
      </c>
      <c r="N6" s="14"/>
      <c r="O6" s="119">
        <f>'Rifiuti Pivot'!$N6/'Rifiuti Pivot'!$V6</f>
        <v>0</v>
      </c>
      <c r="P6" s="14">
        <v>100468</v>
      </c>
      <c r="Q6" s="119">
        <f>'Rifiuti Pivot'!$P6/'Rifiuti Pivot'!$V6</f>
        <v>1</v>
      </c>
      <c r="R6" s="14">
        <v>100468</v>
      </c>
      <c r="S6" s="119">
        <f>'Rifiuti Pivot'!$R6/'Rifiuti Pivot'!$V6</f>
        <v>1</v>
      </c>
      <c r="T6" s="14"/>
      <c r="U6" s="119">
        <f>'Rifiuti Pivot'!$T6/'Rifiuti Pivot'!$V6</f>
        <v>0</v>
      </c>
      <c r="V6" s="14">
        <f>GETPIVOTDATA("2019",$A$7)</f>
        <v>100468</v>
      </c>
    </row>
    <row r="7" spans="1:22" x14ac:dyDescent="0.25">
      <c r="A7" s="104" t="s">
        <v>3</v>
      </c>
      <c r="B7" s="104" t="s">
        <v>350</v>
      </c>
      <c r="C7" s="105" t="s">
        <v>351</v>
      </c>
      <c r="D7" s="105" t="s">
        <v>352</v>
      </c>
      <c r="E7" s="105" t="s">
        <v>353</v>
      </c>
      <c r="F7" s="105" t="s">
        <v>354</v>
      </c>
      <c r="G7" s="105" t="s">
        <v>355</v>
      </c>
      <c r="H7" s="105" t="s">
        <v>356</v>
      </c>
      <c r="I7" s="105" t="s">
        <v>357</v>
      </c>
      <c r="J7" s="106" t="s">
        <v>358</v>
      </c>
      <c r="M7" s="2" t="s">
        <v>353</v>
      </c>
      <c r="N7" s="14">
        <v>1781</v>
      </c>
      <c r="O7" s="119">
        <f>'Rifiuti Pivot'!$N7/'Rifiuti Pivot'!$V7</f>
        <v>1.9165994081248319E-2</v>
      </c>
      <c r="P7" s="14">
        <v>91144</v>
      </c>
      <c r="Q7" s="119">
        <f>'Rifiuti Pivot'!$P7/'Rifiuti Pivot'!$V7</f>
        <v>0.98083400591875169</v>
      </c>
      <c r="R7" s="14">
        <v>90895</v>
      </c>
      <c r="S7" s="119">
        <f>'Rifiuti Pivot'!$R7/'Rifiuti Pivot'!$V7</f>
        <v>0.97815442561205268</v>
      </c>
      <c r="T7" s="14">
        <v>2030</v>
      </c>
      <c r="U7" s="119">
        <f>'Rifiuti Pivot'!$T7/'Rifiuti Pivot'!$V7</f>
        <v>2.1845574387947268E-2</v>
      </c>
      <c r="V7" s="14">
        <f>GETPIVOTDATA("2020",$A$7)</f>
        <v>92925</v>
      </c>
    </row>
    <row r="8" spans="1:22" x14ac:dyDescent="0.25">
      <c r="A8" s="104" t="s">
        <v>294</v>
      </c>
      <c r="B8" s="107"/>
      <c r="C8" s="108"/>
      <c r="D8" s="108"/>
      <c r="E8" s="108">
        <v>281</v>
      </c>
      <c r="F8" s="108">
        <v>610</v>
      </c>
      <c r="G8" s="108"/>
      <c r="H8" s="108">
        <v>235</v>
      </c>
      <c r="I8" s="108">
        <v>405</v>
      </c>
      <c r="J8" s="109">
        <v>294</v>
      </c>
      <c r="K8" s="110"/>
      <c r="M8" s="2" t="s">
        <v>354</v>
      </c>
      <c r="N8" s="14">
        <v>12440</v>
      </c>
      <c r="O8" s="119">
        <f>'Rifiuti Pivot'!$N8/'Rifiuti Pivot'!$V8</f>
        <v>0.10982607927959742</v>
      </c>
      <c r="P8" s="14">
        <v>100830</v>
      </c>
      <c r="Q8" s="119">
        <f>'Rifiuti Pivot'!$P8/'Rifiuti Pivot'!$V8</f>
        <v>0.89017392072040258</v>
      </c>
      <c r="R8" s="14">
        <v>108830</v>
      </c>
      <c r="S8" s="119">
        <f>'Rifiuti Pivot'!$R8/'Rifiuti Pivot'!$V8</f>
        <v>0.96080162443718553</v>
      </c>
      <c r="T8" s="14">
        <v>4440</v>
      </c>
      <c r="U8" s="119">
        <f>'Rifiuti Pivot'!$T8/'Rifiuti Pivot'!$V8</f>
        <v>3.9198375562814511E-2</v>
      </c>
      <c r="V8" s="14">
        <f>GETPIVOTDATA("2021",$A$7)</f>
        <v>113270</v>
      </c>
    </row>
    <row r="9" spans="1:22" x14ac:dyDescent="0.25">
      <c r="A9" s="111" t="s">
        <v>349</v>
      </c>
      <c r="B9" s="112"/>
      <c r="C9" s="113"/>
      <c r="D9" s="113"/>
      <c r="E9" s="113"/>
      <c r="F9" s="113">
        <v>8000</v>
      </c>
      <c r="G9" s="113"/>
      <c r="H9" s="113"/>
      <c r="I9" s="113"/>
      <c r="J9" s="114">
        <v>0</v>
      </c>
      <c r="K9" s="110"/>
      <c r="M9" s="2" t="s">
        <v>355</v>
      </c>
      <c r="N9" s="14"/>
      <c r="O9" s="119">
        <f>'Rifiuti Pivot'!$N9/'Rifiuti Pivot'!$V9</f>
        <v>0</v>
      </c>
      <c r="P9" s="14">
        <v>116390</v>
      </c>
      <c r="Q9" s="119">
        <f>'Rifiuti Pivot'!$P9/'Rifiuti Pivot'!$V9</f>
        <v>1</v>
      </c>
      <c r="R9" s="14">
        <v>116390</v>
      </c>
      <c r="S9" s="119">
        <f>'Rifiuti Pivot'!$R9/'Rifiuti Pivot'!$V9</f>
        <v>1</v>
      </c>
      <c r="T9" s="14"/>
      <c r="U9" s="119">
        <f>'Rifiuti Pivot'!$T9/'Rifiuti Pivot'!$V9</f>
        <v>0</v>
      </c>
      <c r="V9" s="14">
        <f>GETPIVOTDATA("2022",$A$7)</f>
        <v>116390</v>
      </c>
    </row>
    <row r="10" spans="1:22" x14ac:dyDescent="0.25">
      <c r="A10" s="111" t="s">
        <v>287</v>
      </c>
      <c r="B10" s="112"/>
      <c r="C10" s="113"/>
      <c r="D10" s="113"/>
      <c r="E10" s="113"/>
      <c r="F10" s="113"/>
      <c r="G10" s="113"/>
      <c r="H10" s="113"/>
      <c r="I10" s="113">
        <v>224860</v>
      </c>
      <c r="J10" s="114">
        <v>0</v>
      </c>
      <c r="K10" s="110"/>
      <c r="L10" s="2"/>
      <c r="M10" s="2" t="s">
        <v>356</v>
      </c>
      <c r="N10" s="14">
        <f>GETPIVOTDATA("2023",$A$7,"Smaltimento (D) / Recupero (R)","D15")</f>
        <v>235</v>
      </c>
      <c r="O10" s="119">
        <f>'Rifiuti Pivot'!$N10/'Rifiuti Pivot'!$V10</f>
        <v>1.3603866971547657E-3</v>
      </c>
      <c r="P10" s="14">
        <f>GETPIVOTDATA("2023",$A$7,"Smaltimento (D) / Recupero (R)","R13")</f>
        <v>172510</v>
      </c>
      <c r="Q10" s="119">
        <f>'Rifiuti Pivot'!$P10/'Rifiuti Pivot'!$V10</f>
        <v>0.99863961330284523</v>
      </c>
      <c r="R10" s="14">
        <f>GETPIVOTDATA("2023",$A$1,"P / NP","NP")</f>
        <v>171335</v>
      </c>
      <c r="S10" s="119">
        <f>'Rifiuti Pivot'!$R10/'Rifiuti Pivot'!$V10</f>
        <v>0.99183767981707138</v>
      </c>
      <c r="T10" s="14">
        <f>GETPIVOTDATA("2023",$A$1,"P / NP","P")</f>
        <v>1410</v>
      </c>
      <c r="U10" s="119">
        <f>'Rifiuti Pivot'!$T10/'Rifiuti Pivot'!$V10</f>
        <v>8.1623201829285948E-3</v>
      </c>
      <c r="V10" s="14">
        <f>GETPIVOTDATA("2023",$A$7)</f>
        <v>172745</v>
      </c>
    </row>
    <row r="11" spans="1:22" x14ac:dyDescent="0.25">
      <c r="A11" s="111" t="s">
        <v>291</v>
      </c>
      <c r="B11" s="112">
        <v>104680</v>
      </c>
      <c r="C11" s="113">
        <v>119474</v>
      </c>
      <c r="D11" s="113">
        <v>100468</v>
      </c>
      <c r="E11" s="113">
        <v>92644</v>
      </c>
      <c r="F11" s="113">
        <v>104660</v>
      </c>
      <c r="G11" s="113">
        <v>116390</v>
      </c>
      <c r="H11" s="113">
        <v>172510</v>
      </c>
      <c r="I11" s="113">
        <v>157886</v>
      </c>
      <c r="J11" s="114">
        <v>165300</v>
      </c>
      <c r="K11" s="110"/>
      <c r="L11" s="2"/>
      <c r="M11" s="2" t="s">
        <v>357</v>
      </c>
      <c r="N11" s="14">
        <f>GETPIVOTDATA("2024",$A$7,"Smaltimento (D) / Recupero (R)","D15")+GETPIVOTDATA("2024",$A$7,"Smaltimento (D) / Recupero (R)","D8, D9")+GETPIVOTDATA("2024",$A$7,"Smaltimento (D) / Recupero (R)","D8, D9, D15")</f>
        <v>225265</v>
      </c>
      <c r="O11" s="119">
        <f>'Rifiuti Pivot'!$N11/'Rifiuti Pivot'!$V11</f>
        <v>0.58670246984641272</v>
      </c>
      <c r="P11" s="14">
        <f>GETPIVOTDATA("2024",$A$7,"Smaltimento (D) / Recupero (R)","R13")+GETPIVOTDATA("2024",$A$7,"Smaltimento (D) / Recupero (R)","R4")</f>
        <v>158686</v>
      </c>
      <c r="Q11" s="119">
        <f>'Rifiuti Pivot'!$P11/'Rifiuti Pivot'!$V11</f>
        <v>0.41329753015358733</v>
      </c>
      <c r="R11" s="14">
        <f>GETPIVOTDATA("2024",$A$1,"P / NP","NP")</f>
        <v>378140</v>
      </c>
      <c r="S11" s="119">
        <f>'Rifiuti Pivot'!$R11/'Rifiuti Pivot'!$V11</f>
        <v>0.9848652562436353</v>
      </c>
      <c r="T11" s="14">
        <f>GETPIVOTDATA("2024",$A$1,"P / NP","P")</f>
        <v>5811</v>
      </c>
      <c r="U11" s="119">
        <f>'Rifiuti Pivot'!$T11/'Rifiuti Pivot'!$V11</f>
        <v>1.5134743756364744E-2</v>
      </c>
      <c r="V11" s="14">
        <f>GETPIVOTDATA("2024",$A$7)</f>
        <v>383951</v>
      </c>
    </row>
    <row r="12" spans="1:22" x14ac:dyDescent="0.25">
      <c r="A12" s="111" t="s">
        <v>306</v>
      </c>
      <c r="B12" s="112"/>
      <c r="C12" s="113"/>
      <c r="D12" s="113"/>
      <c r="E12" s="113"/>
      <c r="F12" s="113"/>
      <c r="G12" s="113"/>
      <c r="H12" s="113"/>
      <c r="I12" s="113">
        <v>800</v>
      </c>
      <c r="J12" s="114">
        <v>6000</v>
      </c>
      <c r="K12" s="110"/>
      <c r="M12" s="2">
        <v>2025</v>
      </c>
      <c r="N12" s="14">
        <f>GETPIVOTDATA("2025",$A$7,"Smaltimento (D) / Recupero (R)","D15")+GETPIVOTDATA("2025",$A$7,"Smaltimento (D) / Recupero (R)","D8, D9")+GETPIVOTDATA("2025",$A$7,"Smaltimento (D) / Recupero (R)","D8, D9, D15")</f>
        <v>294</v>
      </c>
      <c r="O12" s="119">
        <f>'Rifiuti Pivot'!$N12/'Rifiuti Pivot'!$V12</f>
        <v>1.7133466205112068E-3</v>
      </c>
      <c r="P12" s="14">
        <f>GETPIVOTDATA("2025",$A$7,"Smaltimento (D) / Recupero (R)","R13")+GETPIVOTDATA("2025",$A$7,"Smaltimento (D) / Recupero (R)","R4")</f>
        <v>171300</v>
      </c>
      <c r="Q12" s="119">
        <f>'Rifiuti Pivot'!$P12/'Rifiuti Pivot'!$V12</f>
        <v>0.99828665337948874</v>
      </c>
      <c r="R12" s="14">
        <f>GETPIVOTDATA("2025",$A$1,"P / NP","NP")</f>
        <v>171092</v>
      </c>
      <c r="S12" s="119">
        <f>'Rifiuti Pivot'!$R12/'Rifiuti Pivot'!$V12</f>
        <v>0.99707448978402513</v>
      </c>
      <c r="T12" s="14">
        <f>GETPIVOTDATA("2025",$A$1,"P / NP","P")</f>
        <v>502</v>
      </c>
      <c r="U12" s="119">
        <f>'Rifiuti Pivot'!$T12/'Rifiuti Pivot'!$V12</f>
        <v>2.9255102159749177E-3</v>
      </c>
      <c r="V12" s="14">
        <f>GETPIVOTDATA("2025",$A$7)</f>
        <v>171594</v>
      </c>
    </row>
    <row r="13" spans="1:22" x14ac:dyDescent="0.25">
      <c r="A13" s="115" t="s">
        <v>367</v>
      </c>
      <c r="B13" s="116">
        <v>104680</v>
      </c>
      <c r="C13" s="117">
        <v>119474</v>
      </c>
      <c r="D13" s="117">
        <v>100468</v>
      </c>
      <c r="E13" s="117">
        <v>92925</v>
      </c>
      <c r="F13" s="117">
        <v>113270</v>
      </c>
      <c r="G13" s="117">
        <v>116390</v>
      </c>
      <c r="H13" s="117">
        <v>172745</v>
      </c>
      <c r="I13" s="117">
        <v>383951</v>
      </c>
      <c r="J13" s="118">
        <v>171594</v>
      </c>
      <c r="K13" s="110"/>
      <c r="M13" s="2"/>
      <c r="N13" s="14"/>
      <c r="O13" s="119"/>
      <c r="P13" s="14"/>
      <c r="Q13" s="119"/>
      <c r="R13" s="14"/>
      <c r="S13" s="119"/>
      <c r="T13" s="14"/>
      <c r="U13" s="119"/>
      <c r="V13" s="14"/>
    </row>
    <row r="14" spans="1:22" x14ac:dyDescent="0.25"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104" t="s">
        <v>3</v>
      </c>
      <c r="B16" s="104" t="s">
        <v>350</v>
      </c>
      <c r="C16" s="105" t="s">
        <v>351</v>
      </c>
      <c r="D16" s="105" t="s">
        <v>352</v>
      </c>
      <c r="E16" s="105" t="s">
        <v>353</v>
      </c>
      <c r="F16" s="105" t="s">
        <v>354</v>
      </c>
      <c r="G16" s="105" t="s">
        <v>355</v>
      </c>
      <c r="H16" s="105" t="s">
        <v>356</v>
      </c>
      <c r="I16" s="105" t="s">
        <v>357</v>
      </c>
      <c r="J16" s="106" t="s">
        <v>358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104" t="s">
        <v>301</v>
      </c>
      <c r="B17" s="107">
        <v>55390</v>
      </c>
      <c r="C17" s="108">
        <v>59360</v>
      </c>
      <c r="D17" s="108">
        <v>44600</v>
      </c>
      <c r="E17" s="108">
        <v>30360</v>
      </c>
      <c r="F17" s="108">
        <v>31900</v>
      </c>
      <c r="G17" s="108">
        <v>44820</v>
      </c>
      <c r="H17" s="108">
        <v>56360</v>
      </c>
      <c r="I17" s="108">
        <v>54720</v>
      </c>
      <c r="J17" s="109">
        <v>57500</v>
      </c>
      <c r="K17" s="110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111" t="s">
        <v>303</v>
      </c>
      <c r="B18" s="112">
        <v>26160</v>
      </c>
      <c r="C18" s="113">
        <v>24164</v>
      </c>
      <c r="D18" s="113">
        <v>23760</v>
      </c>
      <c r="E18" s="113">
        <v>22760</v>
      </c>
      <c r="F18" s="113">
        <v>18730</v>
      </c>
      <c r="G18" s="113">
        <v>16240</v>
      </c>
      <c r="H18" s="113">
        <v>32650</v>
      </c>
      <c r="I18" s="113">
        <v>13690</v>
      </c>
      <c r="J18" s="114">
        <v>29140</v>
      </c>
      <c r="K18" s="110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111" t="s">
        <v>305</v>
      </c>
      <c r="B19" s="112"/>
      <c r="C19" s="113"/>
      <c r="D19" s="113"/>
      <c r="E19" s="113"/>
      <c r="F19" s="113"/>
      <c r="G19" s="113"/>
      <c r="H19" s="113"/>
      <c r="I19" s="113"/>
      <c r="J19" s="114">
        <v>6000</v>
      </c>
      <c r="K19" s="110"/>
    </row>
    <row r="20" spans="1:22" x14ac:dyDescent="0.25">
      <c r="A20" s="111" t="s">
        <v>308</v>
      </c>
      <c r="B20" s="112">
        <v>18940</v>
      </c>
      <c r="C20" s="113">
        <v>27060</v>
      </c>
      <c r="D20" s="113">
        <v>24440</v>
      </c>
      <c r="E20" s="113">
        <v>34560</v>
      </c>
      <c r="F20" s="113">
        <v>42810</v>
      </c>
      <c r="G20" s="113">
        <v>47810</v>
      </c>
      <c r="H20" s="113">
        <v>60480</v>
      </c>
      <c r="I20" s="113">
        <v>57270</v>
      </c>
      <c r="J20" s="114">
        <v>51240</v>
      </c>
      <c r="K20" s="110"/>
    </row>
    <row r="21" spans="1:22" ht="15.75" customHeight="1" x14ac:dyDescent="0.25">
      <c r="A21" s="115" t="s">
        <v>367</v>
      </c>
      <c r="B21" s="116">
        <v>100490</v>
      </c>
      <c r="C21" s="117">
        <v>110584</v>
      </c>
      <c r="D21" s="117">
        <v>92800</v>
      </c>
      <c r="E21" s="117">
        <v>87680</v>
      </c>
      <c r="F21" s="117">
        <v>93440</v>
      </c>
      <c r="G21" s="117">
        <v>108870</v>
      </c>
      <c r="H21" s="117">
        <v>149490</v>
      </c>
      <c r="I21" s="117">
        <v>125680</v>
      </c>
      <c r="J21" s="118">
        <v>143880</v>
      </c>
    </row>
    <row r="22" spans="1:2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120"/>
    </row>
    <row r="23" spans="1:2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30"/>
    </row>
    <row r="24" spans="1:2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22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22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22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22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2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2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2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ht="1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1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pageMargins left="0.7" right="0.7" top="0.75" bottom="0.75" header="0" footer="0"/>
  <pageSetup orientation="landscape"/>
  <drawing r:id="rId4"/>
  <tableParts count="1"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E2E6-E503-4F28-B641-87B973FF4CBD}">
  <sheetPr>
    <tabColor rgb="FFA8D08D"/>
  </sheetPr>
  <dimension ref="A1:U17"/>
  <sheetViews>
    <sheetView showGridLines="0" workbookViewId="0">
      <pane xSplit="2" ySplit="4" topLeftCell="J5" activePane="bottomRight" state="frozen"/>
      <selection activeCell="I19" sqref="I19"/>
      <selection pane="topRight" activeCell="I19" sqref="I19"/>
      <selection pane="bottomLeft" activeCell="I19" sqref="I19"/>
      <selection pane="bottomRight" activeCell="B7" sqref="B7"/>
    </sheetView>
  </sheetViews>
  <sheetFormatPr defaultColWidth="14.42578125" defaultRowHeight="15" customHeight="1" x14ac:dyDescent="0.25"/>
  <cols>
    <col min="1" max="1" width="50.7109375" style="4" customWidth="1"/>
    <col min="2" max="2" width="29.7109375" style="4" customWidth="1"/>
    <col min="3" max="21" width="10.7109375" style="4" customWidth="1"/>
    <col min="22" max="26" width="8.7109375" style="4" customWidth="1"/>
    <col min="27" max="16384" width="14.42578125" style="4"/>
  </cols>
  <sheetData>
    <row r="1" spans="1:21" x14ac:dyDescent="0.25">
      <c r="A1" s="1" t="s">
        <v>368</v>
      </c>
      <c r="B1" s="33"/>
      <c r="C1" s="33"/>
      <c r="D1" s="33"/>
      <c r="E1" s="121"/>
      <c r="F1" s="121"/>
      <c r="G1" s="121"/>
      <c r="H1" s="121"/>
      <c r="I1" s="122"/>
      <c r="J1" s="121"/>
      <c r="K1" s="122"/>
      <c r="L1" s="121"/>
      <c r="M1" s="122"/>
      <c r="N1" s="121"/>
      <c r="O1" s="122"/>
      <c r="P1" s="121"/>
      <c r="Q1" s="122"/>
      <c r="R1" s="121"/>
      <c r="S1" s="121"/>
    </row>
    <row r="2" spans="1:21" x14ac:dyDescent="0.25">
      <c r="A2" s="1"/>
      <c r="B2" s="33"/>
      <c r="C2" s="33"/>
      <c r="D2" s="33"/>
      <c r="E2" s="121"/>
      <c r="F2" s="121"/>
      <c r="G2" s="121"/>
      <c r="H2" s="121"/>
      <c r="I2" s="122"/>
      <c r="J2" s="121"/>
      <c r="K2" s="122"/>
      <c r="L2" s="121"/>
      <c r="M2" s="122"/>
      <c r="N2" s="121"/>
      <c r="O2" s="122"/>
      <c r="P2" s="121"/>
      <c r="Q2" s="122"/>
      <c r="R2" s="121"/>
      <c r="S2" s="121"/>
    </row>
    <row r="3" spans="1:21" x14ac:dyDescent="0.25">
      <c r="A3" s="123" t="s">
        <v>369</v>
      </c>
      <c r="B3" s="33"/>
      <c r="C3" s="33"/>
      <c r="D3" s="33"/>
      <c r="E3" s="121"/>
      <c r="F3" s="121"/>
      <c r="G3" s="121"/>
      <c r="H3" s="121"/>
      <c r="I3" s="122"/>
      <c r="J3" s="121"/>
      <c r="K3" s="122"/>
      <c r="L3" s="121"/>
      <c r="M3" s="122"/>
      <c r="N3" s="121"/>
      <c r="O3" s="122"/>
      <c r="P3" s="121"/>
      <c r="Q3" s="122"/>
      <c r="R3" s="121"/>
      <c r="S3" s="121"/>
    </row>
    <row r="4" spans="1:21" x14ac:dyDescent="0.25">
      <c r="A4" s="33" t="s">
        <v>370</v>
      </c>
      <c r="B4" s="33" t="s">
        <v>371</v>
      </c>
      <c r="C4" s="33" t="s">
        <v>372</v>
      </c>
      <c r="D4" s="33" t="s">
        <v>373</v>
      </c>
      <c r="E4" s="33" t="s">
        <v>366</v>
      </c>
      <c r="F4" s="33" t="s">
        <v>350</v>
      </c>
      <c r="G4" s="33" t="s">
        <v>351</v>
      </c>
      <c r="H4" s="33" t="s">
        <v>352</v>
      </c>
      <c r="I4" s="34" t="s">
        <v>374</v>
      </c>
      <c r="J4" s="33" t="s">
        <v>353</v>
      </c>
      <c r="K4" s="34" t="s">
        <v>375</v>
      </c>
      <c r="L4" s="33" t="s">
        <v>354</v>
      </c>
      <c r="M4" s="34" t="s">
        <v>376</v>
      </c>
      <c r="N4" s="33" t="s">
        <v>355</v>
      </c>
      <c r="O4" s="34" t="s">
        <v>377</v>
      </c>
      <c r="P4" s="33" t="s">
        <v>356</v>
      </c>
      <c r="Q4" s="34" t="s">
        <v>378</v>
      </c>
      <c r="R4" s="33" t="s">
        <v>357</v>
      </c>
      <c r="S4" s="34" t="s">
        <v>379</v>
      </c>
      <c r="T4" s="51" t="s">
        <v>358</v>
      </c>
      <c r="U4" s="34" t="s">
        <v>380</v>
      </c>
    </row>
    <row r="5" spans="1:21" ht="30" customHeight="1" x14ac:dyDescent="0.25">
      <c r="A5" s="33" t="s">
        <v>381</v>
      </c>
      <c r="B5" s="33" t="s">
        <v>382</v>
      </c>
      <c r="C5" s="124">
        <v>51.902587478732407</v>
      </c>
      <c r="D5" s="124">
        <v>54.732503094723157</v>
      </c>
      <c r="E5" s="124">
        <v>46.593727277846192</v>
      </c>
      <c r="F5" s="124">
        <v>42.868800158626456</v>
      </c>
      <c r="G5" s="124">
        <v>37.805123084323263</v>
      </c>
      <c r="H5" s="124">
        <v>49.567211303520715</v>
      </c>
      <c r="I5" s="125">
        <v>0.31112418792983282</v>
      </c>
      <c r="J5" s="124">
        <v>55.347387506193016</v>
      </c>
      <c r="K5" s="125">
        <v>0.11661289894397872</v>
      </c>
      <c r="L5" s="124">
        <v>55.164959845566074</v>
      </c>
      <c r="M5" s="125">
        <v>-3.2960482661720876E-3</v>
      </c>
      <c r="N5" s="124">
        <v>52.858440416400228</v>
      </c>
      <c r="O5" s="125">
        <v>-4.1811313479116652E-2</v>
      </c>
      <c r="P5" s="124">
        <v>79.597670241127517</v>
      </c>
      <c r="Q5" s="125">
        <v>0.50586490282507446</v>
      </c>
      <c r="R5" s="124">
        <v>58.200047878415795</v>
      </c>
      <c r="S5" s="125">
        <v>-0.26882221926711281</v>
      </c>
      <c r="T5" s="124">
        <v>63.653261885740719</v>
      </c>
      <c r="U5" s="125">
        <v>9.3697758096644379E-2</v>
      </c>
    </row>
    <row r="6" spans="1:21" ht="30" customHeight="1" x14ac:dyDescent="0.25">
      <c r="A6" s="33" t="s">
        <v>383</v>
      </c>
      <c r="B6" s="33" t="s">
        <v>382</v>
      </c>
      <c r="C6" s="124">
        <v>70.488631905868203</v>
      </c>
      <c r="D6" s="124">
        <v>65.828341185865867</v>
      </c>
      <c r="E6" s="124">
        <v>64.001598384835347</v>
      </c>
      <c r="F6" s="124">
        <v>58.499497398836311</v>
      </c>
      <c r="G6" s="124">
        <v>54.576552232707641</v>
      </c>
      <c r="H6" s="124">
        <v>72.064857310239546</v>
      </c>
      <c r="I6" s="125">
        <v>0.320436237946361</v>
      </c>
      <c r="J6" s="124">
        <v>94.753437213565533</v>
      </c>
      <c r="K6" s="125">
        <v>0.31483556271611757</v>
      </c>
      <c r="L6" s="124">
        <v>96.718437237473935</v>
      </c>
      <c r="M6" s="125">
        <v>2.0738034225391454E-2</v>
      </c>
      <c r="N6" s="124">
        <v>83.417768128694107</v>
      </c>
      <c r="O6" s="125">
        <v>-0.1375194791053389</v>
      </c>
      <c r="P6" s="124">
        <v>113.43018368016919</v>
      </c>
      <c r="Q6" s="125">
        <v>0.35978444670412363</v>
      </c>
      <c r="R6" s="124">
        <v>77.16780106397033</v>
      </c>
      <c r="S6" s="125">
        <v>-0.31968900551589741</v>
      </c>
      <c r="T6" s="124">
        <v>90.974189056757112</v>
      </c>
      <c r="U6" s="125">
        <v>0.17891384492531548</v>
      </c>
    </row>
    <row r="7" spans="1:21" ht="30" customHeight="1" x14ac:dyDescent="0.25">
      <c r="A7" s="33" t="s">
        <v>384</v>
      </c>
      <c r="B7" s="33" t="s">
        <v>385</v>
      </c>
      <c r="C7" s="124">
        <v>5.4494151583122452</v>
      </c>
      <c r="D7" s="126">
        <v>6.0526986992363421</v>
      </c>
      <c r="E7" s="126">
        <v>5.3445500970098161</v>
      </c>
      <c r="F7" s="126">
        <v>5.0450014018923888</v>
      </c>
      <c r="G7" s="126">
        <v>4.4362288082894654</v>
      </c>
      <c r="H7" s="126">
        <v>4.33362925779638</v>
      </c>
      <c r="I7" s="125">
        <v>-2.3127650742759163E-2</v>
      </c>
      <c r="J7" s="126">
        <v>4.3054543509556327</v>
      </c>
      <c r="K7" s="125">
        <v>-6.5014575924000582E-3</v>
      </c>
      <c r="L7" s="126">
        <v>4.4197873311331186</v>
      </c>
      <c r="M7" s="125">
        <v>2.6555380886133132E-2</v>
      </c>
      <c r="N7" s="126">
        <v>4.3605473328666911</v>
      </c>
      <c r="O7" s="125">
        <v>-1.340335944427443E-2</v>
      </c>
      <c r="P7" s="126">
        <v>4.6855102463901801</v>
      </c>
      <c r="Q7" s="125">
        <v>7.452342302860715E-2</v>
      </c>
      <c r="R7" s="126">
        <v>4.7136836157128288</v>
      </c>
      <c r="S7" s="125">
        <v>6.0128711370024367E-3</v>
      </c>
      <c r="T7" s="126">
        <v>4.6219723410934082</v>
      </c>
      <c r="U7" s="125">
        <v>-1.9456391666531389E-2</v>
      </c>
    </row>
    <row r="8" spans="1:21" ht="30" customHeight="1" x14ac:dyDescent="0.25">
      <c r="A8" s="33" t="s">
        <v>386</v>
      </c>
      <c r="B8" s="33" t="s">
        <v>387</v>
      </c>
      <c r="C8" s="124"/>
      <c r="D8" s="124"/>
      <c r="E8" s="124"/>
      <c r="F8" s="124"/>
      <c r="G8" s="124"/>
      <c r="H8" s="124">
        <v>373.07755309127003</v>
      </c>
      <c r="I8" s="125"/>
      <c r="J8" s="124">
        <v>398.32448147535592</v>
      </c>
      <c r="K8" s="125">
        <v>6.7672064896140929E-2</v>
      </c>
      <c r="L8" s="124">
        <v>495.9893363636989</v>
      </c>
      <c r="M8" s="125">
        <v>0.24518918477368415</v>
      </c>
      <c r="N8" s="124">
        <v>403.42922877698771</v>
      </c>
      <c r="O8" s="125">
        <v>-0.18661713226600246</v>
      </c>
      <c r="P8" s="124">
        <v>343.66761089401814</v>
      </c>
      <c r="Q8" s="125">
        <v>-0.14813408057750146</v>
      </c>
      <c r="R8" s="124">
        <v>431.796920073396</v>
      </c>
      <c r="S8" s="125">
        <v>0.25643763446348045</v>
      </c>
      <c r="T8" s="124">
        <v>803.16400641338669</v>
      </c>
      <c r="U8" s="125">
        <v>0.86005033634067252</v>
      </c>
    </row>
    <row r="9" spans="1:21" ht="30" customHeight="1" x14ac:dyDescent="0.25">
      <c r="A9" s="33" t="s">
        <v>388</v>
      </c>
      <c r="B9" s="33" t="s">
        <v>387</v>
      </c>
      <c r="C9" s="124"/>
      <c r="D9" s="124"/>
      <c r="E9" s="124"/>
      <c r="F9" s="124"/>
      <c r="G9" s="124"/>
      <c r="H9" s="124">
        <v>29.055486521774537</v>
      </c>
      <c r="I9" s="125"/>
      <c r="J9" s="124">
        <v>27.719107143647854</v>
      </c>
      <c r="K9" s="125">
        <v>-4.5994045810424954E-2</v>
      </c>
      <c r="L9" s="124">
        <v>29.928896646037458</v>
      </c>
      <c r="M9" s="125">
        <v>7.9720803810089627E-2</v>
      </c>
      <c r="N9" s="124">
        <v>30.365921306834483</v>
      </c>
      <c r="O9" s="125">
        <v>1.4602097296322702E-2</v>
      </c>
      <c r="P9" s="124">
        <v>28.043111638835384</v>
      </c>
      <c r="Q9" s="125">
        <v>-7.6493963233590492E-2</v>
      </c>
      <c r="R9" s="124">
        <v>23.291553899887713</v>
      </c>
      <c r="S9" s="125">
        <v>-0.16943760735764773</v>
      </c>
      <c r="T9" s="124">
        <v>47.842299938433683</v>
      </c>
      <c r="U9" s="125">
        <v>1.0540621782501307</v>
      </c>
    </row>
    <row r="10" spans="1:21" ht="30" customHeight="1" x14ac:dyDescent="0.25">
      <c r="A10" s="33" t="s">
        <v>389</v>
      </c>
      <c r="B10" s="33" t="s">
        <v>390</v>
      </c>
      <c r="C10" s="124"/>
      <c r="D10" s="124"/>
      <c r="E10" s="124"/>
      <c r="F10" s="124">
        <v>26.610605093841276</v>
      </c>
      <c r="G10" s="124">
        <v>30.310364493587517</v>
      </c>
      <c r="H10" s="124">
        <v>25.435909068928964</v>
      </c>
      <c r="I10" s="125">
        <v>-0.16081810648267844</v>
      </c>
      <c r="J10" s="124">
        <v>33.926949991840004</v>
      </c>
      <c r="K10" s="125">
        <v>0.33382101264401848</v>
      </c>
      <c r="L10" s="124">
        <v>33.837687243218795</v>
      </c>
      <c r="M10" s="125">
        <v>-2.6310278006917323E-3</v>
      </c>
      <c r="N10" s="124">
        <v>31.166286962268412</v>
      </c>
      <c r="O10" s="125">
        <v>-7.8947484257682013E-2</v>
      </c>
      <c r="P10" s="124">
        <v>61.202949942151719</v>
      </c>
      <c r="Q10" s="125">
        <v>0.96375493866970141</v>
      </c>
      <c r="R10" s="124">
        <v>150.86801279379421</v>
      </c>
      <c r="S10" s="125">
        <v>1.4650447884684124</v>
      </c>
      <c r="T10" s="124">
        <v>61.636012753353612</v>
      </c>
      <c r="U10" s="125">
        <v>-0.59145738309950791</v>
      </c>
    </row>
    <row r="11" spans="1:21" ht="30" customHeight="1" x14ac:dyDescent="0.25">
      <c r="A11" s="33" t="s">
        <v>391</v>
      </c>
      <c r="B11" s="33" t="s">
        <v>392</v>
      </c>
      <c r="C11" s="124"/>
      <c r="D11" s="124"/>
      <c r="E11" s="124"/>
      <c r="F11" s="124">
        <v>5.2746477104762732</v>
      </c>
      <c r="G11" s="124">
        <v>6.832461940860683</v>
      </c>
      <c r="H11" s="124">
        <v>5.8694243452341253</v>
      </c>
      <c r="I11" s="125">
        <v>-0.1409503051699757</v>
      </c>
      <c r="J11" s="124">
        <v>7.879992963880718</v>
      </c>
      <c r="K11" s="125">
        <v>0.34254954155412887</v>
      </c>
      <c r="L11" s="124">
        <v>7.6559537163394911</v>
      </c>
      <c r="M11" s="125">
        <v>-2.8431401978167844E-2</v>
      </c>
      <c r="N11" s="124">
        <v>7.1473337136737864</v>
      </c>
      <c r="O11" s="125">
        <v>-6.6434571251416732E-2</v>
      </c>
      <c r="P11" s="124">
        <v>13.062173962655148</v>
      </c>
      <c r="Q11" s="125">
        <v>0.82755898715985465</v>
      </c>
      <c r="R11" s="124">
        <v>32.006393532837727</v>
      </c>
      <c r="S11" s="125">
        <v>1.4503113818836162</v>
      </c>
      <c r="T11" s="124">
        <v>13.33543522217888</v>
      </c>
      <c r="U11" s="125">
        <v>-0.58335089492363235</v>
      </c>
    </row>
    <row r="12" spans="1:21" ht="30" customHeight="1" x14ac:dyDescent="0.25">
      <c r="A12" s="33" t="s">
        <v>393</v>
      </c>
      <c r="B12" s="33" t="s">
        <v>394</v>
      </c>
      <c r="C12" s="124"/>
      <c r="D12" s="124"/>
      <c r="E12" s="124"/>
      <c r="F12" s="124"/>
      <c r="G12" s="124"/>
      <c r="H12" s="124">
        <v>89.321165190101297</v>
      </c>
      <c r="I12" s="125"/>
      <c r="J12" s="124">
        <v>119.71292087932474</v>
      </c>
      <c r="K12" s="125">
        <v>0.34025256639387752</v>
      </c>
      <c r="L12" s="124">
        <v>114.44685703084821</v>
      </c>
      <c r="M12" s="125">
        <v>-4.3989101675874491E-2</v>
      </c>
      <c r="N12" s="124">
        <v>105.17754754406495</v>
      </c>
      <c r="O12" s="125">
        <v>-8.0992259003537265E-2</v>
      </c>
      <c r="P12" s="124">
        <v>192.39979328257471</v>
      </c>
      <c r="Q12" s="125">
        <v>0.82928579126611901</v>
      </c>
      <c r="R12" s="124">
        <v>465.85592537588695</v>
      </c>
      <c r="S12" s="125">
        <v>1.4212911949010845</v>
      </c>
      <c r="T12" s="124">
        <v>194.89152816883012</v>
      </c>
      <c r="U12" s="125">
        <v>-0.58164849355178372</v>
      </c>
    </row>
    <row r="13" spans="1:21" x14ac:dyDescent="0.25">
      <c r="A13" s="33"/>
      <c r="B13" s="33"/>
      <c r="C13" s="33"/>
      <c r="D13" s="33"/>
      <c r="E13" s="121"/>
      <c r="F13" s="121"/>
      <c r="G13" s="121"/>
      <c r="H13" s="121"/>
      <c r="I13" s="122"/>
      <c r="J13" s="121"/>
      <c r="K13" s="122"/>
      <c r="L13" s="121"/>
      <c r="M13" s="122"/>
      <c r="N13" s="121"/>
      <c r="O13" s="122"/>
      <c r="P13" s="121"/>
      <c r="Q13" s="122"/>
      <c r="R13" s="121"/>
      <c r="S13" s="121"/>
    </row>
    <row r="14" spans="1:21" x14ac:dyDescent="0.25">
      <c r="A14" s="76" t="s">
        <v>370</v>
      </c>
      <c r="B14" s="76" t="s">
        <v>371</v>
      </c>
      <c r="C14" s="76" t="s">
        <v>372</v>
      </c>
      <c r="D14" s="76" t="s">
        <v>373</v>
      </c>
      <c r="E14" s="76" t="s">
        <v>366</v>
      </c>
      <c r="F14" s="76" t="s">
        <v>350</v>
      </c>
      <c r="G14" s="76" t="s">
        <v>351</v>
      </c>
      <c r="H14" s="76" t="s">
        <v>352</v>
      </c>
      <c r="I14" s="127" t="s">
        <v>374</v>
      </c>
      <c r="J14" s="76" t="s">
        <v>353</v>
      </c>
      <c r="K14" s="127" t="s">
        <v>375</v>
      </c>
      <c r="L14" s="76" t="s">
        <v>354</v>
      </c>
      <c r="M14" s="127" t="s">
        <v>376</v>
      </c>
      <c r="N14" s="76" t="s">
        <v>355</v>
      </c>
      <c r="O14" s="127" t="s">
        <v>377</v>
      </c>
      <c r="P14" s="76" t="s">
        <v>356</v>
      </c>
      <c r="Q14" s="127" t="s">
        <v>378</v>
      </c>
      <c r="R14" s="76" t="s">
        <v>357</v>
      </c>
      <c r="S14" s="127" t="s">
        <v>379</v>
      </c>
      <c r="T14" s="4" t="s">
        <v>358</v>
      </c>
      <c r="U14" s="128" t="s">
        <v>380</v>
      </c>
    </row>
    <row r="15" spans="1:21" ht="30" x14ac:dyDescent="0.25">
      <c r="A15" s="129" t="s">
        <v>395</v>
      </c>
      <c r="B15" s="130" t="s">
        <v>396</v>
      </c>
      <c r="C15" s="131">
        <v>1.7466446377606544</v>
      </c>
      <c r="D15" s="131">
        <v>2.0525936084233676</v>
      </c>
      <c r="E15" s="131">
        <v>1.7733147489406869</v>
      </c>
      <c r="F15" s="131">
        <v>1.7506392086980174</v>
      </c>
      <c r="G15" s="131">
        <v>1.6128737231358747</v>
      </c>
      <c r="H15" s="131">
        <v>1.5410725827746832</v>
      </c>
      <c r="I15" s="132">
        <v>-4.6180576377903564E-2</v>
      </c>
      <c r="J15" s="131">
        <v>1.5280303967947111</v>
      </c>
      <c r="K15" s="132">
        <v>-4.6180576377903564E-2</v>
      </c>
      <c r="L15" s="131">
        <v>1.5222089882719716</v>
      </c>
      <c r="M15" s="132">
        <v>-4.6180576377903564E-2</v>
      </c>
      <c r="N15" s="131">
        <v>1.4519124998259465</v>
      </c>
      <c r="O15" s="132">
        <v>-4.6180576377903564E-2</v>
      </c>
      <c r="P15" s="131">
        <v>1.5524608590314894</v>
      </c>
      <c r="Q15" s="132">
        <v>6.9252354544503583E-2</v>
      </c>
      <c r="R15" s="131">
        <v>1.5125941593519483</v>
      </c>
      <c r="S15" s="132">
        <v>-2.5679681035187061E-2</v>
      </c>
      <c r="T15" s="131">
        <v>1.4886458076545048</v>
      </c>
      <c r="U15" s="132">
        <v>-1.5832635310256544E-2</v>
      </c>
    </row>
    <row r="16" spans="1:21" ht="30" x14ac:dyDescent="0.25">
      <c r="A16" s="129" t="s">
        <v>397</v>
      </c>
      <c r="B16" s="129" t="s">
        <v>396</v>
      </c>
      <c r="C16" s="33"/>
      <c r="D16" s="33"/>
      <c r="E16" s="121"/>
      <c r="F16" s="121"/>
      <c r="G16" s="133">
        <v>2.4844734039071583</v>
      </c>
      <c r="H16" s="133">
        <v>2.792556675021697</v>
      </c>
      <c r="I16" s="132">
        <v>0.12400344903271558</v>
      </c>
      <c r="J16" s="133">
        <v>2.7774239541609211</v>
      </c>
      <c r="K16" s="132">
        <v>-5.4189485198750022E-3</v>
      </c>
      <c r="L16" s="133">
        <v>2.8975783428611463</v>
      </c>
      <c r="M16" s="132">
        <v>4.3261090378449149E-2</v>
      </c>
      <c r="N16" s="133">
        <v>2.9086348330407445</v>
      </c>
      <c r="O16" s="132">
        <v>3.8157691945891361E-3</v>
      </c>
      <c r="P16" s="131">
        <v>3.1330493873586902</v>
      </c>
      <c r="Q16" s="132">
        <v>7.7154599047188827E-2</v>
      </c>
      <c r="R16" s="133">
        <v>3.2010894563608798</v>
      </c>
      <c r="S16" s="132">
        <v>2.1716883645920001E-2</v>
      </c>
      <c r="T16" s="133">
        <v>3.1333265334389031</v>
      </c>
      <c r="U16" s="132">
        <v>-2.1168706418786619E-2</v>
      </c>
    </row>
    <row r="17" spans="1:21" ht="30" x14ac:dyDescent="0.25">
      <c r="A17" s="129" t="s">
        <v>398</v>
      </c>
      <c r="B17" s="129" t="s">
        <v>399</v>
      </c>
      <c r="C17" s="133"/>
      <c r="D17" s="133"/>
      <c r="E17" s="133"/>
      <c r="F17" s="133"/>
      <c r="G17" s="133">
        <v>0.25371186151719771</v>
      </c>
      <c r="H17" s="133">
        <v>0.2847691139585336</v>
      </c>
      <c r="I17" s="132">
        <v>2.2249809818122267E-3</v>
      </c>
      <c r="J17" s="133">
        <v>0.28340257461464569</v>
      </c>
      <c r="K17" s="132">
        <v>2.2249809818122267E-3</v>
      </c>
      <c r="L17" s="133">
        <v>0.29566287900853511</v>
      </c>
      <c r="M17" s="132">
        <v>2.2249809818122267E-3</v>
      </c>
      <c r="N17" s="133">
        <v>0.29632072329135695</v>
      </c>
      <c r="O17" s="132">
        <v>2.2249809818122267E-3</v>
      </c>
      <c r="P17" s="131">
        <v>0.31810299220157612</v>
      </c>
      <c r="Q17" s="132">
        <v>7.350909740052769E-2</v>
      </c>
      <c r="R17" s="133">
        <v>0.32385122647535886</v>
      </c>
      <c r="S17" s="132">
        <v>1.8070355874364695E-2</v>
      </c>
      <c r="T17" s="133">
        <v>0.31625804021588733</v>
      </c>
      <c r="U17" s="132">
        <v>-2.3446526178431126E-2</v>
      </c>
    </row>
  </sheetData>
  <conditionalFormatting sqref="I5:I12 I15:I17 K15:K17 M15:M17 O15:O17 Q15:Q17 S15:S17 U15:U17">
    <cfRule type="cellIs" dxfId="25" priority="3" operator="lessThan">
      <formula>0</formula>
    </cfRule>
    <cfRule type="cellIs" dxfId="24" priority="4" operator="greaterThan">
      <formula>0</formula>
    </cfRule>
  </conditionalFormatting>
  <conditionalFormatting sqref="K5:K12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M5:M12">
    <cfRule type="cellIs" dxfId="21" priority="7" operator="lessThan">
      <formula>0</formula>
    </cfRule>
    <cfRule type="cellIs" dxfId="20" priority="8" operator="greaterThan">
      <formula>0</formula>
    </cfRule>
  </conditionalFormatting>
  <conditionalFormatting sqref="O5:O12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Q5:Q12">
    <cfRule type="cellIs" dxfId="17" priority="11" operator="lessThan">
      <formula>0</formula>
    </cfRule>
    <cfRule type="cellIs" dxfId="16" priority="12" operator="greaterThan">
      <formula>0</formula>
    </cfRule>
  </conditionalFormatting>
  <conditionalFormatting sqref="S5:S12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U5:U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C6B0-7316-4040-891C-C4B7C68A50DE}">
  <sheetPr>
    <tabColor rgb="FFA8D08D"/>
  </sheetPr>
  <dimension ref="A1:P13"/>
  <sheetViews>
    <sheetView showGridLines="0" workbookViewId="0">
      <selection activeCell="B2" sqref="B2"/>
    </sheetView>
  </sheetViews>
  <sheetFormatPr defaultColWidth="14.42578125" defaultRowHeight="15" customHeight="1" x14ac:dyDescent="0.25"/>
  <cols>
    <col min="1" max="1" width="50.7109375" style="4" customWidth="1"/>
    <col min="2" max="3" width="18.7109375" style="4" customWidth="1"/>
    <col min="4" max="14" width="12.7109375" style="4" customWidth="1"/>
    <col min="15" max="16" width="12.7109375" style="31" customWidth="1"/>
    <col min="17" max="26" width="8.7109375" style="4" customWidth="1"/>
    <col min="27" max="16384" width="14.42578125" style="4"/>
  </cols>
  <sheetData>
    <row r="1" spans="1:16" x14ac:dyDescent="0.25">
      <c r="A1" s="1" t="s">
        <v>400</v>
      </c>
      <c r="B1" s="33"/>
      <c r="C1" s="33"/>
      <c r="D1" s="33"/>
      <c r="E1" s="33"/>
      <c r="F1" s="33"/>
    </row>
    <row r="2" spans="1:16" x14ac:dyDescent="0.25">
      <c r="A2" s="1"/>
      <c r="B2" s="33"/>
      <c r="C2" s="33"/>
      <c r="D2" s="33"/>
      <c r="E2" s="33"/>
      <c r="F2" s="33"/>
    </row>
    <row r="3" spans="1:16" x14ac:dyDescent="0.25">
      <c r="A3" s="123" t="s">
        <v>401</v>
      </c>
      <c r="B3" s="33"/>
      <c r="C3" s="33"/>
      <c r="D3" s="33"/>
      <c r="E3" s="33"/>
      <c r="F3" s="33"/>
    </row>
    <row r="4" spans="1:16" x14ac:dyDescent="0.25">
      <c r="A4" s="33" t="s">
        <v>370</v>
      </c>
      <c r="B4" s="33" t="s">
        <v>371</v>
      </c>
      <c r="C4" s="33" t="s">
        <v>402</v>
      </c>
      <c r="D4" s="33" t="s">
        <v>352</v>
      </c>
      <c r="E4" s="33" t="s">
        <v>353</v>
      </c>
      <c r="F4" s="33" t="s">
        <v>403</v>
      </c>
      <c r="G4" s="33" t="s">
        <v>354</v>
      </c>
      <c r="H4" s="33" t="s">
        <v>404</v>
      </c>
      <c r="I4" s="33" t="s">
        <v>355</v>
      </c>
      <c r="J4" s="33" t="s">
        <v>405</v>
      </c>
      <c r="K4" s="33" t="s">
        <v>356</v>
      </c>
      <c r="L4" s="33" t="s">
        <v>406</v>
      </c>
      <c r="M4" s="33" t="s">
        <v>357</v>
      </c>
      <c r="N4" s="33" t="s">
        <v>407</v>
      </c>
      <c r="O4" s="31" t="s">
        <v>358</v>
      </c>
      <c r="P4" s="33" t="s">
        <v>408</v>
      </c>
    </row>
    <row r="5" spans="1:16" ht="30" customHeight="1" x14ac:dyDescent="0.25">
      <c r="A5" s="134" t="s">
        <v>409</v>
      </c>
      <c r="B5" s="99" t="s">
        <v>410</v>
      </c>
      <c r="C5" s="99"/>
      <c r="D5" s="99"/>
      <c r="E5" s="99"/>
      <c r="F5" s="99"/>
      <c r="G5" s="99"/>
      <c r="H5" s="99"/>
      <c r="I5" s="99">
        <v>35000</v>
      </c>
      <c r="J5" s="99"/>
      <c r="K5" s="99">
        <v>40000</v>
      </c>
      <c r="L5" s="99"/>
      <c r="M5" s="99">
        <v>40000</v>
      </c>
      <c r="N5" s="33"/>
      <c r="O5" s="110">
        <v>30000</v>
      </c>
    </row>
    <row r="6" spans="1:16" ht="45" customHeight="1" x14ac:dyDescent="0.25">
      <c r="A6" s="33" t="s">
        <v>411</v>
      </c>
      <c r="B6" s="33" t="s">
        <v>412</v>
      </c>
      <c r="C6" s="33"/>
      <c r="D6" s="135">
        <v>1</v>
      </c>
      <c r="E6" s="135">
        <v>0.98083400591875169</v>
      </c>
      <c r="F6" s="136"/>
      <c r="G6" s="135">
        <v>0.89017392072040258</v>
      </c>
      <c r="H6" s="135"/>
      <c r="I6" s="135">
        <v>1</v>
      </c>
      <c r="J6" s="135"/>
      <c r="K6" s="135">
        <v>0.99863961330284523</v>
      </c>
      <c r="L6" s="135"/>
      <c r="M6" s="135">
        <v>0.41329753015358733</v>
      </c>
      <c r="N6" s="135"/>
      <c r="O6" s="137">
        <v>0.99828665337948874</v>
      </c>
    </row>
    <row r="7" spans="1:16" ht="30" customHeight="1" x14ac:dyDescent="0.25">
      <c r="A7" s="138" t="s">
        <v>413</v>
      </c>
      <c r="B7" s="33" t="s">
        <v>382</v>
      </c>
      <c r="C7" s="33" t="s">
        <v>414</v>
      </c>
      <c r="D7" s="124">
        <v>49.567211303520715</v>
      </c>
      <c r="E7" s="124">
        <v>55.347387506193016</v>
      </c>
      <c r="F7" s="136">
        <v>0.11661289894397872</v>
      </c>
      <c r="G7" s="124">
        <v>55.164959845566074</v>
      </c>
      <c r="H7" s="135">
        <v>-3.2960482661720876E-3</v>
      </c>
      <c r="I7" s="124">
        <v>52.858440416400228</v>
      </c>
      <c r="J7" s="135">
        <v>-4.1811313479116652E-2</v>
      </c>
      <c r="K7" s="124">
        <v>79.597670241127517</v>
      </c>
      <c r="L7" s="135">
        <v>0.50586490282507446</v>
      </c>
      <c r="M7" s="124">
        <v>58.200047878415795</v>
      </c>
      <c r="N7" s="135">
        <v>-0.26882221926711281</v>
      </c>
      <c r="O7" s="90">
        <v>63.653261885740719</v>
      </c>
      <c r="P7" s="135">
        <v>9.3697758096644379E-2</v>
      </c>
    </row>
    <row r="8" spans="1:16" ht="30" customHeight="1" x14ac:dyDescent="0.25">
      <c r="A8" s="138" t="s">
        <v>415</v>
      </c>
      <c r="B8" s="33" t="s">
        <v>385</v>
      </c>
      <c r="C8" s="33" t="s">
        <v>414</v>
      </c>
      <c r="D8" s="126">
        <v>4.33362925779638</v>
      </c>
      <c r="E8" s="124">
        <v>4.3054543509556327</v>
      </c>
      <c r="F8" s="136">
        <v>-6.5014575924000582E-3</v>
      </c>
      <c r="G8" s="126">
        <v>4.4197873311331186</v>
      </c>
      <c r="H8" s="135">
        <v>2.6555380886133132E-2</v>
      </c>
      <c r="I8" s="126">
        <v>4.3605473328666911</v>
      </c>
      <c r="J8" s="135">
        <v>-1.340335944427443E-2</v>
      </c>
      <c r="K8" s="126">
        <v>4.6855102463901801</v>
      </c>
      <c r="L8" s="135">
        <v>7.452342302860715E-2</v>
      </c>
      <c r="M8" s="126">
        <v>4.7136836157128288</v>
      </c>
      <c r="N8" s="135">
        <v>6.0128711370024367E-3</v>
      </c>
      <c r="O8" s="139">
        <v>4.6219723410934082</v>
      </c>
      <c r="P8" s="135">
        <v>-1.9456391666531389E-2</v>
      </c>
    </row>
    <row r="9" spans="1:16" ht="30" x14ac:dyDescent="0.25">
      <c r="A9" s="138" t="s">
        <v>416</v>
      </c>
      <c r="B9" s="33" t="s">
        <v>390</v>
      </c>
      <c r="C9" s="33" t="s">
        <v>414</v>
      </c>
      <c r="D9" s="124">
        <v>23.494569032892141</v>
      </c>
      <c r="E9" s="124">
        <v>32.011998657891112</v>
      </c>
      <c r="F9" s="136">
        <v>0.36252759576371302</v>
      </c>
      <c r="G9" s="124">
        <v>27.913776781198589</v>
      </c>
      <c r="H9" s="135">
        <v>-0.12802143097935847</v>
      </c>
      <c r="I9" s="124">
        <v>29.152621888325132</v>
      </c>
      <c r="J9" s="135">
        <v>4.4381135409844348E-2</v>
      </c>
      <c r="K9" s="124">
        <v>52.963784693347186</v>
      </c>
      <c r="L9" s="135">
        <v>0.81677603120005493</v>
      </c>
      <c r="M9" s="140">
        <v>49.384144976635184</v>
      </c>
      <c r="N9" s="135">
        <v>-6.7586554424643355E-2</v>
      </c>
      <c r="O9" s="140">
        <v>51.681233113934738</v>
      </c>
      <c r="P9" s="135">
        <v>4.6514688841658811E-2</v>
      </c>
    </row>
    <row r="10" spans="1:16" x14ac:dyDescent="0.25">
      <c r="A10" s="33"/>
      <c r="B10" s="33"/>
      <c r="C10" s="33"/>
      <c r="D10" s="33"/>
      <c r="E10" s="33"/>
      <c r="F10" s="33"/>
    </row>
    <row r="11" spans="1:16" x14ac:dyDescent="0.25">
      <c r="A11" s="76" t="s">
        <v>370</v>
      </c>
      <c r="B11" s="76" t="s">
        <v>371</v>
      </c>
      <c r="C11" s="76" t="s">
        <v>402</v>
      </c>
      <c r="D11" s="76" t="s">
        <v>352</v>
      </c>
      <c r="E11" s="76" t="s">
        <v>353</v>
      </c>
      <c r="F11" s="76" t="s">
        <v>403</v>
      </c>
      <c r="G11" s="76" t="s">
        <v>354</v>
      </c>
      <c r="H11" s="76" t="s">
        <v>404</v>
      </c>
      <c r="I11" s="76" t="s">
        <v>355</v>
      </c>
      <c r="J11" s="76" t="s">
        <v>405</v>
      </c>
      <c r="K11" s="76" t="s">
        <v>356</v>
      </c>
      <c r="L11" s="76" t="s">
        <v>406</v>
      </c>
      <c r="M11" s="76" t="s">
        <v>357</v>
      </c>
      <c r="N11" s="76" t="s">
        <v>407</v>
      </c>
      <c r="O11" s="31" t="s">
        <v>358</v>
      </c>
      <c r="P11" s="33" t="s">
        <v>408</v>
      </c>
    </row>
    <row r="12" spans="1:16" ht="30" x14ac:dyDescent="0.25">
      <c r="A12" s="129" t="s">
        <v>395</v>
      </c>
      <c r="B12" s="130" t="s">
        <v>396</v>
      </c>
      <c r="C12" s="33" t="s">
        <v>414</v>
      </c>
      <c r="D12" s="2"/>
      <c r="E12" s="2"/>
      <c r="F12" s="2"/>
      <c r="G12" s="141">
        <v>1.5222089882719716</v>
      </c>
      <c r="H12" s="2"/>
      <c r="I12" s="141">
        <v>1.4519124998259465</v>
      </c>
      <c r="J12" s="135">
        <v>-4.6180576377903564E-2</v>
      </c>
      <c r="K12" s="141">
        <v>1.5524608590314894</v>
      </c>
      <c r="L12" s="135">
        <v>6.9252354544503583E-2</v>
      </c>
      <c r="M12" s="141">
        <v>1.5125941593519483</v>
      </c>
      <c r="N12" s="135">
        <v>-2.5679681035187061E-2</v>
      </c>
      <c r="O12" s="141">
        <v>1.4886458076545048</v>
      </c>
      <c r="P12" s="135">
        <v>-1.5832635310256544E-2</v>
      </c>
    </row>
    <row r="13" spans="1:16" ht="30" x14ac:dyDescent="0.25">
      <c r="A13" s="129" t="s">
        <v>398</v>
      </c>
      <c r="B13" s="129" t="s">
        <v>399</v>
      </c>
      <c r="C13" s="33" t="s">
        <v>414</v>
      </c>
      <c r="D13" s="2"/>
      <c r="E13" s="2"/>
      <c r="F13" s="2"/>
      <c r="G13" s="141">
        <v>0.29566287900853511</v>
      </c>
      <c r="H13" s="2"/>
      <c r="I13" s="141">
        <v>0.29632072329135695</v>
      </c>
      <c r="J13" s="135">
        <v>2.2249809818122267E-3</v>
      </c>
      <c r="K13" s="141">
        <v>0.31810299220157612</v>
      </c>
      <c r="L13" s="135">
        <v>7.350909740052769E-2</v>
      </c>
      <c r="M13" s="141">
        <v>0.32385122647535886</v>
      </c>
      <c r="N13" s="135">
        <v>1.8070355874364695E-2</v>
      </c>
      <c r="O13" s="141">
        <v>0.31625804021588733</v>
      </c>
      <c r="P13" s="135">
        <v>-2.3446526178431126E-2</v>
      </c>
    </row>
  </sheetData>
  <conditionalFormatting sqref="J12:J13">
    <cfRule type="cellIs" dxfId="11" priority="7" operator="lessThanOrEqual">
      <formula>0</formula>
    </cfRule>
    <cfRule type="cellIs" dxfId="10" priority="8" operator="greaterThan">
      <formula>0</formula>
    </cfRule>
  </conditionalFormatting>
  <conditionalFormatting sqref="L12:L13">
    <cfRule type="cellIs" dxfId="9" priority="9" operator="lessThanOrEqual">
      <formula>0</formula>
    </cfRule>
    <cfRule type="cellIs" dxfId="8" priority="10" operator="greaterThan">
      <formula>0</formula>
    </cfRule>
  </conditionalFormatting>
  <conditionalFormatting sqref="N5 F5:F9 H5:H9 J5:J9 L5:L9 N7:N9">
    <cfRule type="cellIs" dxfId="7" priority="5" operator="lessThanOrEqual">
      <formula>0</formula>
    </cfRule>
    <cfRule type="cellIs" dxfId="6" priority="6" operator="greaterThan">
      <formula>0</formula>
    </cfRule>
  </conditionalFormatting>
  <conditionalFormatting sqref="N12:N13">
    <cfRule type="cellIs" dxfId="5" priority="11" operator="lessThanOrEqual">
      <formula>0</formula>
    </cfRule>
    <cfRule type="cellIs" dxfId="4" priority="12" operator="greaterThan">
      <formula>0</formula>
    </cfRule>
  </conditionalFormatting>
  <conditionalFormatting sqref="P7:P9">
    <cfRule type="cellIs" dxfId="3" priority="1" operator="lessThanOrEqual">
      <formula>0</formula>
    </cfRule>
    <cfRule type="cellIs" dxfId="2" priority="2" operator="greaterThan">
      <formula>0</formula>
    </cfRule>
  </conditionalFormatting>
  <conditionalFormatting sqref="P12:P13">
    <cfRule type="cellIs" dxfId="1" priority="3" operator="lessThanOrEqual">
      <formula>0</formula>
    </cfRule>
    <cfRule type="cellIs" dxfId="0" priority="4" operator="greaterThan">
      <formula>0</formula>
    </cfRule>
  </conditionalFormatting>
  <pageMargins left="0.70866141732283472" right="0.70866141732283472" top="0.74803149606299213" bottom="0.74803149606299213" header="0" footer="0"/>
  <pageSetup paperSize="9" orientation="landscape" r:id="rId1"/>
  <headerFooter>
    <oddFooter>&amp;L&amp;A&amp;R&amp;F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778B-2500-4FFC-8463-EB52356DFA8F}">
  <sheetPr>
    <tabColor rgb="FFA8D08D"/>
  </sheetPr>
  <dimension ref="A1:I24"/>
  <sheetViews>
    <sheetView showGridLines="0" workbookViewId="0">
      <selection sqref="A1:XFD1048576"/>
    </sheetView>
  </sheetViews>
  <sheetFormatPr defaultColWidth="14.42578125" defaultRowHeight="15" customHeight="1" x14ac:dyDescent="0.25"/>
  <cols>
    <col min="1" max="1" width="12.7109375" style="4" customWidth="1"/>
    <col min="2" max="2" width="18.7109375" style="4" customWidth="1"/>
    <col min="3" max="3" width="12.7109375" style="4" customWidth="1"/>
    <col min="4" max="4" width="18.7109375" style="4" customWidth="1"/>
    <col min="5" max="5" width="12.7109375" style="4" customWidth="1"/>
    <col min="6" max="6" width="18.7109375" style="4" customWidth="1"/>
    <col min="7" max="7" width="12.7109375" style="4" customWidth="1"/>
    <col min="8" max="8" width="25" style="4" customWidth="1"/>
    <col min="9" max="9" width="12.7109375" style="4" customWidth="1"/>
    <col min="10" max="26" width="8.7109375" style="4" customWidth="1"/>
    <col min="27" max="16384" width="14.42578125" style="4"/>
  </cols>
  <sheetData>
    <row r="1" spans="1:9" x14ac:dyDescent="0.25">
      <c r="A1" s="1" t="s">
        <v>14</v>
      </c>
      <c r="B1" s="2"/>
      <c r="C1" s="3"/>
      <c r="D1" s="2"/>
      <c r="E1" s="3"/>
      <c r="F1" s="2"/>
      <c r="G1" s="3"/>
      <c r="H1" s="2"/>
      <c r="I1" s="2"/>
    </row>
    <row r="2" spans="1:9" x14ac:dyDescent="0.25">
      <c r="A2" s="2"/>
      <c r="B2" s="2"/>
      <c r="C2" s="3"/>
      <c r="D2" s="2"/>
      <c r="E2" s="3"/>
      <c r="F2" s="2"/>
      <c r="G2" s="3"/>
      <c r="H2" s="2"/>
      <c r="I2" s="2"/>
    </row>
    <row r="3" spans="1:9" x14ac:dyDescent="0.25">
      <c r="A3" s="5" t="s">
        <v>15</v>
      </c>
      <c r="B3" s="2"/>
      <c r="C3" s="3"/>
      <c r="D3" s="2"/>
      <c r="E3" s="3"/>
      <c r="F3" s="2"/>
      <c r="G3" s="3"/>
      <c r="H3" s="2"/>
      <c r="I3" s="2"/>
    </row>
    <row r="4" spans="1:9" s="13" customFormat="1" ht="48" x14ac:dyDescent="0.25">
      <c r="A4" s="7" t="s">
        <v>3</v>
      </c>
      <c r="B4" s="8" t="s">
        <v>16</v>
      </c>
      <c r="C4" s="19" t="s">
        <v>5</v>
      </c>
      <c r="D4" s="8" t="s">
        <v>17</v>
      </c>
      <c r="E4" s="19" t="s">
        <v>7</v>
      </c>
      <c r="F4" s="8" t="s">
        <v>18</v>
      </c>
      <c r="G4" s="9" t="s">
        <v>19</v>
      </c>
      <c r="H4" s="8" t="s">
        <v>20</v>
      </c>
      <c r="I4" s="20" t="s">
        <v>21</v>
      </c>
    </row>
    <row r="5" spans="1:9" x14ac:dyDescent="0.25">
      <c r="A5" s="2">
        <v>2011</v>
      </c>
      <c r="B5" s="14">
        <v>1511.29</v>
      </c>
      <c r="C5" s="15"/>
      <c r="D5" s="14">
        <v>2591.7750000000001</v>
      </c>
      <c r="E5" s="15"/>
      <c r="F5" s="14">
        <v>4103.0650000000005</v>
      </c>
      <c r="G5" s="15"/>
      <c r="H5" s="14"/>
      <c r="I5" s="18"/>
    </row>
    <row r="6" spans="1:9" x14ac:dyDescent="0.25">
      <c r="A6" s="2">
        <v>2012</v>
      </c>
      <c r="B6" s="14">
        <v>0</v>
      </c>
      <c r="C6" s="15"/>
      <c r="D6" s="14">
        <v>0</v>
      </c>
      <c r="E6" s="15"/>
      <c r="F6" s="14">
        <v>0</v>
      </c>
      <c r="G6" s="15"/>
      <c r="H6" s="14"/>
      <c r="I6" s="18"/>
    </row>
    <row r="7" spans="1:9" x14ac:dyDescent="0.25">
      <c r="A7" s="2">
        <v>2013</v>
      </c>
      <c r="B7" s="14">
        <v>1612.0260000000001</v>
      </c>
      <c r="C7" s="15"/>
      <c r="D7" s="14">
        <v>1918.752</v>
      </c>
      <c r="E7" s="15"/>
      <c r="F7" s="14">
        <v>3530.7780000000002</v>
      </c>
      <c r="G7" s="15"/>
      <c r="H7" s="14"/>
      <c r="I7" s="18"/>
    </row>
    <row r="8" spans="1:9" x14ac:dyDescent="0.25">
      <c r="A8" s="2">
        <v>2014</v>
      </c>
      <c r="B8" s="14">
        <v>1809.4970000000001</v>
      </c>
      <c r="C8" s="15">
        <v>0.12249864456280482</v>
      </c>
      <c r="D8" s="14">
        <v>1967.9639999999999</v>
      </c>
      <c r="E8" s="15">
        <v>2.5647921148746679E-2</v>
      </c>
      <c r="F8" s="14">
        <v>3777.4610000000002</v>
      </c>
      <c r="G8" s="15">
        <v>6.9866471355604906E-2</v>
      </c>
      <c r="H8" s="14"/>
      <c r="I8" s="18"/>
    </row>
    <row r="9" spans="1:9" x14ac:dyDescent="0.25">
      <c r="A9" s="2">
        <v>2015</v>
      </c>
      <c r="B9" s="14">
        <v>1298.249</v>
      </c>
      <c r="C9" s="15">
        <v>-0.28253597546721548</v>
      </c>
      <c r="D9" s="14">
        <v>1848.2360000000001</v>
      </c>
      <c r="E9" s="15">
        <v>-6.0838511273580129E-2</v>
      </c>
      <c r="F9" s="14">
        <v>3146.4850000000001</v>
      </c>
      <c r="G9" s="15">
        <v>-0.16703706537274643</v>
      </c>
      <c r="H9" s="14"/>
      <c r="I9" s="18"/>
    </row>
    <row r="10" spans="1:9" x14ac:dyDescent="0.25">
      <c r="A10" s="2">
        <v>2016</v>
      </c>
      <c r="B10" s="14">
        <v>1816.826</v>
      </c>
      <c r="C10" s="15">
        <v>0.39944340415436486</v>
      </c>
      <c r="D10" s="14">
        <v>1859.377</v>
      </c>
      <c r="E10" s="15">
        <v>6.0279098556677005E-3</v>
      </c>
      <c r="F10" s="14">
        <v>3676.203</v>
      </c>
      <c r="G10" s="15">
        <v>0.16835230423790351</v>
      </c>
      <c r="H10" s="14"/>
      <c r="I10" s="18"/>
    </row>
    <row r="11" spans="1:9" x14ac:dyDescent="0.25">
      <c r="A11" s="2">
        <v>2017</v>
      </c>
      <c r="B11" s="14">
        <v>1960.038</v>
      </c>
      <c r="C11" s="15">
        <v>7.8825380085930069E-2</v>
      </c>
      <c r="D11" s="14">
        <v>1973.732</v>
      </c>
      <c r="E11" s="15">
        <v>6.1501782586317902E-2</v>
      </c>
      <c r="F11" s="14">
        <v>3933.77</v>
      </c>
      <c r="G11" s="15">
        <v>7.0063323488936818E-2</v>
      </c>
      <c r="H11" s="14"/>
      <c r="I11" s="18"/>
    </row>
    <row r="12" spans="1:9" x14ac:dyDescent="0.25">
      <c r="A12" s="2">
        <v>2018</v>
      </c>
      <c r="B12" s="14">
        <v>2010.6469999999999</v>
      </c>
      <c r="C12" s="15">
        <v>2.5820417767410592E-2</v>
      </c>
      <c r="D12" s="14">
        <v>1931.0409999999999</v>
      </c>
      <c r="E12" s="15">
        <v>-2.1629582942365038E-2</v>
      </c>
      <c r="F12" s="14">
        <v>3941.6880000000001</v>
      </c>
      <c r="G12" s="15">
        <v>2.0128273895017043E-3</v>
      </c>
      <c r="H12" s="14"/>
      <c r="I12" s="18"/>
    </row>
    <row r="13" spans="1:9" x14ac:dyDescent="0.25">
      <c r="A13" s="2">
        <v>2019</v>
      </c>
      <c r="B13" s="14">
        <v>2046.5940000000001</v>
      </c>
      <c r="C13" s="15">
        <v>1.7878324738255954E-2</v>
      </c>
      <c r="D13" s="14">
        <v>1903.2550000000001</v>
      </c>
      <c r="E13" s="15">
        <v>-1.4389130008114707E-2</v>
      </c>
      <c r="F13" s="14">
        <v>3949.8490000000002</v>
      </c>
      <c r="G13" s="15">
        <v>2.0704327689051133E-3</v>
      </c>
      <c r="H13" s="14"/>
      <c r="I13" s="18"/>
    </row>
    <row r="14" spans="1:9" x14ac:dyDescent="0.25">
      <c r="A14" s="2">
        <v>2020</v>
      </c>
      <c r="B14" s="14">
        <v>1609.788</v>
      </c>
      <c r="C14" s="15">
        <v>-0.21343070486867449</v>
      </c>
      <c r="D14" s="14">
        <v>1129.1849999999999</v>
      </c>
      <c r="E14" s="15">
        <v>-0.40670850726781232</v>
      </c>
      <c r="F14" s="14">
        <v>2738.973</v>
      </c>
      <c r="G14" s="15">
        <v>-0.30656260530465851</v>
      </c>
      <c r="H14" s="14"/>
      <c r="I14" s="18"/>
    </row>
    <row r="15" spans="1:9" x14ac:dyDescent="0.25">
      <c r="A15" s="2">
        <v>2021</v>
      </c>
      <c r="B15" s="14">
        <v>1997.585</v>
      </c>
      <c r="C15" s="15">
        <v>0.24089942278113641</v>
      </c>
      <c r="D15" s="14">
        <v>1349.866</v>
      </c>
      <c r="E15" s="15">
        <v>0.19543387487435632</v>
      </c>
      <c r="F15" s="14">
        <v>3347.451</v>
      </c>
      <c r="G15" s="15">
        <v>0.22215553055835163</v>
      </c>
      <c r="H15" s="14"/>
      <c r="I15" s="18"/>
    </row>
    <row r="16" spans="1:9" x14ac:dyDescent="0.25">
      <c r="A16" s="2">
        <v>2022</v>
      </c>
      <c r="B16" s="14">
        <v>2061.556</v>
      </c>
      <c r="C16" s="15">
        <v>3.2024169184290033E-2</v>
      </c>
      <c r="D16" s="14">
        <v>1672.9280000000001</v>
      </c>
      <c r="E16" s="15">
        <v>0.23932894079856826</v>
      </c>
      <c r="F16" s="14">
        <v>3734.4840000000004</v>
      </c>
      <c r="G16" s="15">
        <v>0.11562021370887889</v>
      </c>
      <c r="H16" s="14"/>
      <c r="I16" s="18"/>
    </row>
    <row r="17" spans="1:9" x14ac:dyDescent="0.25">
      <c r="A17" s="2">
        <v>2023</v>
      </c>
      <c r="B17" s="14">
        <v>1421.0809999999999</v>
      </c>
      <c r="C17" s="15">
        <v>-0.31067552858132408</v>
      </c>
      <c r="D17" s="14">
        <v>1401.4136699999997</v>
      </c>
      <c r="E17" s="15">
        <v>-0.16229887359169098</v>
      </c>
      <c r="F17" s="14">
        <v>2822.4946699999996</v>
      </c>
      <c r="G17" s="15">
        <v>-0.24420758798270409</v>
      </c>
      <c r="H17" s="14">
        <v>1068.933</v>
      </c>
      <c r="I17" s="18"/>
    </row>
    <row r="18" spans="1:9" x14ac:dyDescent="0.25">
      <c r="A18" s="2">
        <v>2024</v>
      </c>
      <c r="B18" s="14">
        <v>1226.8720000000001</v>
      </c>
      <c r="C18" s="15">
        <v>-0.13666286439689213</v>
      </c>
      <c r="D18" s="14">
        <v>1318.0743599999998</v>
      </c>
      <c r="E18" s="15">
        <v>-5.9468029878715155E-2</v>
      </c>
      <c r="F18" s="14">
        <v>2544.9463599999999</v>
      </c>
      <c r="G18" s="15">
        <v>-9.8334396500383725E-2</v>
      </c>
      <c r="H18" s="14">
        <v>1080.6849999999999</v>
      </c>
      <c r="I18" s="15">
        <v>1.0994140886285626E-2</v>
      </c>
    </row>
    <row r="19" spans="1:9" x14ac:dyDescent="0.25">
      <c r="A19" s="2">
        <v>2025</v>
      </c>
      <c r="B19" s="14">
        <v>1446.26097</v>
      </c>
      <c r="C19" s="15">
        <v>0.17881977092964871</v>
      </c>
      <c r="D19" s="14">
        <v>1337.7283300000001</v>
      </c>
      <c r="E19" s="15">
        <v>1.4911123830676975E-2</v>
      </c>
      <c r="F19" s="14">
        <v>2783.9893000000002</v>
      </c>
      <c r="G19" s="15">
        <v>9.3928478712612354E-2</v>
      </c>
      <c r="H19" s="14">
        <v>1022.308</v>
      </c>
      <c r="I19" s="15">
        <v>-5.4018516033811845E-2</v>
      </c>
    </row>
    <row r="20" spans="1:9" x14ac:dyDescent="0.25">
      <c r="A20" s="2">
        <v>2026</v>
      </c>
      <c r="B20" s="14"/>
      <c r="C20" s="15"/>
      <c r="D20" s="14"/>
      <c r="E20" s="18"/>
      <c r="F20" s="14"/>
      <c r="G20" s="18"/>
      <c r="H20" s="14"/>
      <c r="I20" s="14"/>
    </row>
    <row r="21" spans="1:9" ht="15.75" customHeight="1" x14ac:dyDescent="0.25">
      <c r="A21" s="2">
        <v>2027</v>
      </c>
      <c r="B21" s="14"/>
      <c r="C21" s="15"/>
      <c r="D21" s="14"/>
      <c r="E21" s="18"/>
      <c r="F21" s="14"/>
      <c r="G21" s="18"/>
      <c r="H21" s="14"/>
      <c r="I21" s="14"/>
    </row>
    <row r="22" spans="1:9" ht="15.75" customHeight="1" x14ac:dyDescent="0.25">
      <c r="A22" s="2">
        <v>2028</v>
      </c>
      <c r="B22" s="14"/>
      <c r="C22" s="15"/>
      <c r="D22" s="14"/>
      <c r="E22" s="18"/>
      <c r="F22" s="14"/>
      <c r="G22" s="18"/>
      <c r="H22" s="14"/>
      <c r="I22" s="14"/>
    </row>
    <row r="23" spans="1:9" ht="15.75" customHeight="1" x14ac:dyDescent="0.25">
      <c r="A23" s="2">
        <v>2029</v>
      </c>
      <c r="B23" s="14"/>
      <c r="C23" s="15"/>
      <c r="D23" s="14"/>
      <c r="E23" s="18"/>
      <c r="F23" s="14"/>
      <c r="G23" s="18"/>
      <c r="H23" s="14"/>
      <c r="I23" s="14"/>
    </row>
    <row r="24" spans="1:9" ht="15.75" customHeight="1" x14ac:dyDescent="0.25">
      <c r="A24" s="2">
        <v>2030</v>
      </c>
      <c r="B24" s="14"/>
      <c r="C24" s="15"/>
      <c r="D24" s="14"/>
      <c r="E24" s="18"/>
      <c r="F24" s="14"/>
      <c r="G24" s="18"/>
      <c r="H24" s="14"/>
      <c r="I24" s="14"/>
    </row>
  </sheetData>
  <conditionalFormatting sqref="C5:C24 E5:E24 G5:G24">
    <cfRule type="cellIs" dxfId="63" priority="1" operator="lessThan">
      <formula>0</formula>
    </cfRule>
    <cfRule type="cellIs" dxfId="62" priority="2" operator="greaterThan">
      <formula>0</formula>
    </cfRule>
  </conditionalFormatting>
  <conditionalFormatting sqref="I5:I19">
    <cfRule type="cellIs" dxfId="61" priority="3" operator="lessThan">
      <formula>0</formula>
    </cfRule>
    <cfRule type="cellIs" dxfId="60" priority="4" operator="greaterThan">
      <formula>0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26FC-9440-410A-80CD-5DDA6A7F3CEE}">
  <sheetPr>
    <tabColor rgb="FFA8D08D"/>
  </sheetPr>
  <dimension ref="A1:R24"/>
  <sheetViews>
    <sheetView showGridLines="0" zoomScaleNormal="100" workbookViewId="0">
      <selection activeCell="D14" sqref="D14"/>
    </sheetView>
  </sheetViews>
  <sheetFormatPr defaultColWidth="14.42578125" defaultRowHeight="15" customHeight="1" x14ac:dyDescent="0.25"/>
  <cols>
    <col min="1" max="8" width="12.7109375" style="4" customWidth="1"/>
    <col min="9" max="9" width="6.7109375" style="4" customWidth="1"/>
    <col min="10" max="18" width="12.7109375" style="4" customWidth="1"/>
    <col min="19" max="16384" width="14.42578125" style="4"/>
  </cols>
  <sheetData>
    <row r="1" spans="1:18" x14ac:dyDescent="0.25">
      <c r="A1" s="21" t="s">
        <v>22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  <c r="M1" s="21"/>
      <c r="N1" s="21"/>
      <c r="O1" s="21"/>
      <c r="P1" s="21"/>
      <c r="Q1" s="21"/>
      <c r="R1" s="2"/>
    </row>
    <row r="2" spans="1:18" x14ac:dyDescent="0.25">
      <c r="A2" s="21"/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  <c r="M2" s="21"/>
      <c r="N2" s="21"/>
      <c r="O2" s="21"/>
      <c r="P2" s="21"/>
      <c r="Q2" s="21"/>
      <c r="R2" s="2"/>
    </row>
    <row r="3" spans="1:18" x14ac:dyDescent="0.25">
      <c r="A3" s="5" t="s">
        <v>23</v>
      </c>
      <c r="B3" s="2"/>
      <c r="C3" s="2"/>
      <c r="D3" s="2"/>
      <c r="E3" s="21"/>
      <c r="F3" s="21"/>
      <c r="G3" s="21"/>
      <c r="H3" s="22"/>
      <c r="I3" s="21"/>
      <c r="J3" s="5" t="s">
        <v>24</v>
      </c>
      <c r="K3" s="2"/>
      <c r="L3" s="2"/>
      <c r="M3" s="2"/>
      <c r="N3" s="21"/>
      <c r="O3" s="21"/>
      <c r="P3" s="21"/>
      <c r="Q3" s="21"/>
      <c r="R3" s="2"/>
    </row>
    <row r="4" spans="1:18" s="13" customFormat="1" ht="48" x14ac:dyDescent="0.25">
      <c r="A4" s="7" t="s">
        <v>3</v>
      </c>
      <c r="B4" s="8" t="s">
        <v>25</v>
      </c>
      <c r="C4" s="8" t="s">
        <v>26</v>
      </c>
      <c r="D4" s="8" t="s">
        <v>27</v>
      </c>
      <c r="E4" s="23" t="s">
        <v>28</v>
      </c>
      <c r="F4" s="8" t="s">
        <v>29</v>
      </c>
      <c r="G4" s="24" t="s">
        <v>30</v>
      </c>
      <c r="H4" s="19" t="s">
        <v>5</v>
      </c>
      <c r="I4" s="25"/>
      <c r="J4" s="7" t="s">
        <v>3</v>
      </c>
      <c r="K4" s="8" t="s">
        <v>31</v>
      </c>
      <c r="L4" s="8" t="s">
        <v>32</v>
      </c>
      <c r="M4" s="8" t="s">
        <v>33</v>
      </c>
      <c r="N4" s="8" t="s">
        <v>34</v>
      </c>
      <c r="O4" s="8" t="s">
        <v>35</v>
      </c>
      <c r="P4" s="8" t="s">
        <v>36</v>
      </c>
      <c r="Q4" s="8" t="s">
        <v>37</v>
      </c>
      <c r="R4" s="8" t="s">
        <v>38</v>
      </c>
    </row>
    <row r="5" spans="1:18" ht="15" customHeight="1" x14ac:dyDescent="0.25">
      <c r="A5" s="2">
        <v>2011</v>
      </c>
      <c r="B5" s="26">
        <v>0</v>
      </c>
      <c r="C5" s="26">
        <v>0</v>
      </c>
      <c r="D5" s="26">
        <v>0</v>
      </c>
      <c r="E5" s="27">
        <v>0</v>
      </c>
      <c r="F5" s="26">
        <v>1851</v>
      </c>
      <c r="G5" s="27">
        <v>1851</v>
      </c>
      <c r="H5" s="15"/>
      <c r="I5" s="21"/>
      <c r="J5" s="2">
        <v>2011</v>
      </c>
      <c r="K5" s="28">
        <v>0.24</v>
      </c>
      <c r="L5" s="26">
        <v>0</v>
      </c>
      <c r="M5" s="28">
        <v>0.71</v>
      </c>
      <c r="N5" s="27">
        <v>0</v>
      </c>
      <c r="O5" s="28">
        <v>0</v>
      </c>
      <c r="P5" s="27">
        <v>0</v>
      </c>
      <c r="Q5" s="28">
        <v>0.05</v>
      </c>
      <c r="R5" s="27">
        <v>0</v>
      </c>
    </row>
    <row r="6" spans="1:18" x14ac:dyDescent="0.25">
      <c r="A6" s="2">
        <v>2012</v>
      </c>
      <c r="B6" s="26">
        <v>0</v>
      </c>
      <c r="C6" s="26">
        <v>0</v>
      </c>
      <c r="D6" s="26">
        <v>0</v>
      </c>
      <c r="E6" s="27">
        <v>184662</v>
      </c>
      <c r="F6" s="26">
        <v>0</v>
      </c>
      <c r="G6" s="27">
        <v>184662</v>
      </c>
      <c r="H6" s="15"/>
      <c r="I6" s="21"/>
      <c r="J6" s="2">
        <v>2012</v>
      </c>
      <c r="K6" s="28">
        <v>0.24</v>
      </c>
      <c r="L6" s="26">
        <v>44318.879999999997</v>
      </c>
      <c r="M6" s="28">
        <v>0.71</v>
      </c>
      <c r="N6" s="27">
        <v>131110.01999999999</v>
      </c>
      <c r="O6" s="28">
        <v>0</v>
      </c>
      <c r="P6" s="27">
        <v>0</v>
      </c>
      <c r="Q6" s="28">
        <v>0.05</v>
      </c>
      <c r="R6" s="27">
        <v>9233.1</v>
      </c>
    </row>
    <row r="7" spans="1:18" x14ac:dyDescent="0.25">
      <c r="A7" s="2">
        <v>2013</v>
      </c>
      <c r="B7" s="26">
        <v>0</v>
      </c>
      <c r="C7" s="26">
        <v>0</v>
      </c>
      <c r="D7" s="26">
        <v>0</v>
      </c>
      <c r="E7" s="27">
        <v>0</v>
      </c>
      <c r="F7" s="26">
        <v>682</v>
      </c>
      <c r="G7" s="27">
        <v>682</v>
      </c>
      <c r="H7" s="15"/>
      <c r="I7" s="21"/>
      <c r="J7" s="2">
        <v>2013</v>
      </c>
      <c r="K7" s="28">
        <v>0.24</v>
      </c>
      <c r="L7" s="26">
        <v>0</v>
      </c>
      <c r="M7" s="28">
        <v>0.71</v>
      </c>
      <c r="N7" s="27">
        <v>0</v>
      </c>
      <c r="O7" s="28">
        <v>0</v>
      </c>
      <c r="P7" s="27">
        <v>0</v>
      </c>
      <c r="Q7" s="28">
        <v>0.05</v>
      </c>
      <c r="R7" s="27">
        <v>0</v>
      </c>
    </row>
    <row r="8" spans="1:18" x14ac:dyDescent="0.25">
      <c r="A8" s="2">
        <v>2014</v>
      </c>
      <c r="B8" s="26">
        <v>88199</v>
      </c>
      <c r="C8" s="26">
        <v>8804</v>
      </c>
      <c r="D8" s="26">
        <v>98376</v>
      </c>
      <c r="E8" s="27">
        <v>195379</v>
      </c>
      <c r="F8" s="26">
        <v>681</v>
      </c>
      <c r="G8" s="27">
        <v>196060</v>
      </c>
      <c r="H8" s="15"/>
      <c r="I8" s="21"/>
      <c r="J8" s="2">
        <v>2014</v>
      </c>
      <c r="K8" s="28">
        <v>0.24</v>
      </c>
      <c r="L8" s="26">
        <v>46890.96</v>
      </c>
      <c r="M8" s="28">
        <v>0.71</v>
      </c>
      <c r="N8" s="27">
        <v>138719.09</v>
      </c>
      <c r="O8" s="28">
        <v>0</v>
      </c>
      <c r="P8" s="27">
        <v>0</v>
      </c>
      <c r="Q8" s="28">
        <v>0.05</v>
      </c>
      <c r="R8" s="27">
        <v>9768.9500000000007</v>
      </c>
    </row>
    <row r="9" spans="1:18" x14ac:dyDescent="0.25">
      <c r="A9" s="2">
        <v>2015</v>
      </c>
      <c r="B9" s="26">
        <v>80346</v>
      </c>
      <c r="C9" s="26">
        <v>12015</v>
      </c>
      <c r="D9" s="26">
        <v>79000</v>
      </c>
      <c r="E9" s="27">
        <v>171361</v>
      </c>
      <c r="F9" s="26">
        <v>854</v>
      </c>
      <c r="G9" s="27">
        <v>172215</v>
      </c>
      <c r="H9" s="15">
        <v>-0.12162093236764256</v>
      </c>
      <c r="I9" s="21"/>
      <c r="J9" s="2">
        <v>2015</v>
      </c>
      <c r="K9" s="28">
        <v>0.24</v>
      </c>
      <c r="L9" s="26">
        <v>41126.639999999999</v>
      </c>
      <c r="M9" s="28">
        <v>0.71</v>
      </c>
      <c r="N9" s="27">
        <v>121666.31</v>
      </c>
      <c r="O9" s="28">
        <v>0</v>
      </c>
      <c r="P9" s="27">
        <v>0</v>
      </c>
      <c r="Q9" s="28">
        <v>0.05</v>
      </c>
      <c r="R9" s="27">
        <v>8568.0500000000011</v>
      </c>
    </row>
    <row r="10" spans="1:18" x14ac:dyDescent="0.25">
      <c r="A10" s="2">
        <v>2016</v>
      </c>
      <c r="B10" s="26">
        <v>52397</v>
      </c>
      <c r="C10" s="26">
        <v>18755</v>
      </c>
      <c r="D10" s="26">
        <v>96458</v>
      </c>
      <c r="E10" s="27">
        <v>167610</v>
      </c>
      <c r="F10" s="26">
        <v>3678</v>
      </c>
      <c r="G10" s="27">
        <v>171288</v>
      </c>
      <c r="H10" s="15">
        <v>-5.3828063757512413E-3</v>
      </c>
      <c r="I10" s="21"/>
      <c r="J10" s="2">
        <v>2016</v>
      </c>
      <c r="K10" s="28">
        <v>0.24</v>
      </c>
      <c r="L10" s="26">
        <v>40226.400000000001</v>
      </c>
      <c r="M10" s="28">
        <v>0.71</v>
      </c>
      <c r="N10" s="27">
        <v>119003.09999999999</v>
      </c>
      <c r="O10" s="28">
        <v>0</v>
      </c>
      <c r="P10" s="27">
        <v>0</v>
      </c>
      <c r="Q10" s="28">
        <v>0.05</v>
      </c>
      <c r="R10" s="27">
        <v>8380.5</v>
      </c>
    </row>
    <row r="11" spans="1:18" x14ac:dyDescent="0.25">
      <c r="A11" s="2">
        <v>2017</v>
      </c>
      <c r="B11" s="26">
        <v>32846</v>
      </c>
      <c r="C11" s="26">
        <v>18843</v>
      </c>
      <c r="D11" s="26">
        <v>110934</v>
      </c>
      <c r="E11" s="27">
        <v>162623</v>
      </c>
      <c r="F11" s="26">
        <v>6013</v>
      </c>
      <c r="G11" s="27">
        <v>168636</v>
      </c>
      <c r="H11" s="15">
        <v>-1.5482695810564663E-2</v>
      </c>
      <c r="I11" s="21"/>
      <c r="J11" s="2">
        <v>2017</v>
      </c>
      <c r="K11" s="28">
        <v>0.24</v>
      </c>
      <c r="L11" s="26">
        <v>39029.519999999997</v>
      </c>
      <c r="M11" s="28">
        <v>0.71</v>
      </c>
      <c r="N11" s="27">
        <v>115462.32999999999</v>
      </c>
      <c r="O11" s="28">
        <v>0</v>
      </c>
      <c r="P11" s="27">
        <v>0</v>
      </c>
      <c r="Q11" s="28">
        <v>0.05</v>
      </c>
      <c r="R11" s="27">
        <v>8131.1500000000005</v>
      </c>
    </row>
    <row r="12" spans="1:18" x14ac:dyDescent="0.25">
      <c r="A12" s="2">
        <v>2018</v>
      </c>
      <c r="B12" s="26">
        <v>39765</v>
      </c>
      <c r="C12" s="26">
        <v>8011</v>
      </c>
      <c r="D12" s="26">
        <v>100660</v>
      </c>
      <c r="E12" s="27">
        <v>148436</v>
      </c>
      <c r="F12" s="26">
        <v>580</v>
      </c>
      <c r="G12" s="27">
        <v>149016</v>
      </c>
      <c r="H12" s="15">
        <v>-0.11634526435636519</v>
      </c>
      <c r="I12" s="21"/>
      <c r="J12" s="2">
        <v>2018</v>
      </c>
      <c r="K12" s="28">
        <v>0.24</v>
      </c>
      <c r="L12" s="26">
        <v>35624.639999999999</v>
      </c>
      <c r="M12" s="28">
        <v>0.71</v>
      </c>
      <c r="N12" s="27">
        <v>105389.56</v>
      </c>
      <c r="O12" s="28">
        <v>0</v>
      </c>
      <c r="P12" s="27">
        <v>0</v>
      </c>
      <c r="Q12" s="28">
        <v>0.05</v>
      </c>
      <c r="R12" s="27">
        <v>7421.8</v>
      </c>
    </row>
    <row r="13" spans="1:18" x14ac:dyDescent="0.25">
      <c r="A13" s="2">
        <v>2019</v>
      </c>
      <c r="B13" s="26">
        <v>72554</v>
      </c>
      <c r="C13" s="26">
        <v>9561</v>
      </c>
      <c r="D13" s="26">
        <v>111065</v>
      </c>
      <c r="E13" s="27">
        <v>193180</v>
      </c>
      <c r="F13" s="26">
        <v>2603</v>
      </c>
      <c r="G13" s="27">
        <v>195783</v>
      </c>
      <c r="H13" s="15">
        <v>0.3138387824126268</v>
      </c>
      <c r="I13" s="21"/>
      <c r="J13" s="2">
        <v>2019</v>
      </c>
      <c r="K13" s="28">
        <v>0.24</v>
      </c>
      <c r="L13" s="26">
        <v>46363.199999999997</v>
      </c>
      <c r="M13" s="28">
        <v>0.71</v>
      </c>
      <c r="N13" s="27">
        <v>137157.79999999999</v>
      </c>
      <c r="O13" s="28">
        <v>0</v>
      </c>
      <c r="P13" s="27">
        <v>0</v>
      </c>
      <c r="Q13" s="28">
        <v>0.05</v>
      </c>
      <c r="R13" s="27">
        <v>9659</v>
      </c>
    </row>
    <row r="14" spans="1:18" x14ac:dyDescent="0.25">
      <c r="A14" s="2">
        <v>2020</v>
      </c>
      <c r="B14" s="26">
        <v>72167</v>
      </c>
      <c r="C14" s="26">
        <v>6024</v>
      </c>
      <c r="D14" s="26">
        <v>72505</v>
      </c>
      <c r="E14" s="27">
        <v>150696</v>
      </c>
      <c r="F14" s="26">
        <v>899</v>
      </c>
      <c r="G14" s="27">
        <v>151595</v>
      </c>
      <c r="H14" s="15">
        <v>-0.22569886047307477</v>
      </c>
      <c r="I14" s="21"/>
      <c r="J14" s="2">
        <v>2020</v>
      </c>
      <c r="K14" s="28">
        <v>0.24</v>
      </c>
      <c r="L14" s="26">
        <v>36167.040000000001</v>
      </c>
      <c r="M14" s="28">
        <v>0.71</v>
      </c>
      <c r="N14" s="27">
        <v>106994.15999999999</v>
      </c>
      <c r="O14" s="28">
        <v>0</v>
      </c>
      <c r="P14" s="27">
        <v>0</v>
      </c>
      <c r="Q14" s="28">
        <v>0.05</v>
      </c>
      <c r="R14" s="27">
        <v>7534.8</v>
      </c>
    </row>
    <row r="15" spans="1:18" x14ac:dyDescent="0.25">
      <c r="A15" s="2">
        <v>2021</v>
      </c>
      <c r="B15" s="26">
        <v>105891</v>
      </c>
      <c r="C15" s="26">
        <v>3425</v>
      </c>
      <c r="D15" s="26">
        <v>74567</v>
      </c>
      <c r="E15" s="27">
        <v>183883</v>
      </c>
      <c r="F15" s="26">
        <v>779</v>
      </c>
      <c r="G15" s="27">
        <v>184662</v>
      </c>
      <c r="H15" s="15">
        <v>0.21812724694086216</v>
      </c>
      <c r="I15" s="21"/>
      <c r="J15" s="2">
        <v>2021</v>
      </c>
      <c r="K15" s="28">
        <v>0.24</v>
      </c>
      <c r="L15" s="26">
        <v>44131.92</v>
      </c>
      <c r="M15" s="28">
        <v>0.71</v>
      </c>
      <c r="N15" s="27">
        <v>130556.93</v>
      </c>
      <c r="O15" s="28">
        <v>0</v>
      </c>
      <c r="P15" s="27">
        <v>0</v>
      </c>
      <c r="Q15" s="28">
        <v>0.05</v>
      </c>
      <c r="R15" s="27">
        <v>9194.15</v>
      </c>
    </row>
    <row r="16" spans="1:18" x14ac:dyDescent="0.25">
      <c r="A16" s="2">
        <v>2022</v>
      </c>
      <c r="B16" s="26">
        <v>105860</v>
      </c>
      <c r="C16" s="26">
        <v>2200</v>
      </c>
      <c r="D16" s="26">
        <v>88492</v>
      </c>
      <c r="E16" s="27">
        <v>196552</v>
      </c>
      <c r="F16" s="26">
        <v>847</v>
      </c>
      <c r="G16" s="27">
        <v>197399</v>
      </c>
      <c r="H16" s="15">
        <v>6.8974667229857789E-2</v>
      </c>
      <c r="I16" s="21"/>
      <c r="J16" s="2">
        <v>2022</v>
      </c>
      <c r="K16" s="28">
        <v>0.24</v>
      </c>
      <c r="L16" s="26">
        <v>47172.479999999996</v>
      </c>
      <c r="M16" s="28">
        <v>0.71</v>
      </c>
      <c r="N16" s="27">
        <v>139551.91999999998</v>
      </c>
      <c r="O16" s="28">
        <v>0</v>
      </c>
      <c r="P16" s="27">
        <v>0</v>
      </c>
      <c r="Q16" s="28">
        <v>0.05</v>
      </c>
      <c r="R16" s="27">
        <v>9827.6</v>
      </c>
    </row>
    <row r="17" spans="1:18" x14ac:dyDescent="0.25">
      <c r="A17" s="2">
        <v>2023</v>
      </c>
      <c r="B17" s="27">
        <v>103544</v>
      </c>
      <c r="C17" s="27">
        <v>6869</v>
      </c>
      <c r="D17" s="27">
        <v>113478</v>
      </c>
      <c r="E17" s="27">
        <v>223891</v>
      </c>
      <c r="F17" s="27">
        <v>773</v>
      </c>
      <c r="G17" s="27">
        <v>224664</v>
      </c>
      <c r="H17" s="15">
        <v>0.13812126707835398</v>
      </c>
      <c r="I17" s="21"/>
      <c r="J17" s="2">
        <v>2023</v>
      </c>
      <c r="K17" s="28">
        <v>0.24</v>
      </c>
      <c r="L17" s="26">
        <v>53733.84</v>
      </c>
      <c r="M17" s="28">
        <v>0.71</v>
      </c>
      <c r="N17" s="27">
        <v>158962.60999999999</v>
      </c>
      <c r="O17" s="28">
        <v>0</v>
      </c>
      <c r="P17" s="27">
        <v>0</v>
      </c>
      <c r="Q17" s="28">
        <v>0.05</v>
      </c>
      <c r="R17" s="27">
        <v>11194.550000000001</v>
      </c>
    </row>
    <row r="18" spans="1:18" ht="15" customHeight="1" x14ac:dyDescent="0.25">
      <c r="A18" s="2">
        <v>2024</v>
      </c>
      <c r="B18" s="27">
        <v>0</v>
      </c>
      <c r="C18" s="27">
        <v>12276</v>
      </c>
      <c r="D18" s="27">
        <v>135134</v>
      </c>
      <c r="E18" s="27">
        <v>147410</v>
      </c>
      <c r="F18" s="27">
        <v>706</v>
      </c>
      <c r="G18" s="27">
        <v>148116</v>
      </c>
      <c r="H18" s="15">
        <v>-0.34072214506997117</v>
      </c>
      <c r="I18" s="21"/>
      <c r="J18" s="2">
        <v>2024</v>
      </c>
      <c r="K18" s="28">
        <v>0.26</v>
      </c>
      <c r="L18" s="26">
        <v>38326.6</v>
      </c>
      <c r="M18" s="28">
        <v>0.69</v>
      </c>
      <c r="N18" s="27">
        <v>101712.9</v>
      </c>
      <c r="O18" s="28">
        <v>0</v>
      </c>
      <c r="P18" s="27">
        <v>0</v>
      </c>
      <c r="Q18" s="28">
        <v>0.05</v>
      </c>
      <c r="R18" s="27">
        <v>7370.5</v>
      </c>
    </row>
    <row r="19" spans="1:18" x14ac:dyDescent="0.25">
      <c r="A19" s="2">
        <v>2025</v>
      </c>
      <c r="B19" s="27">
        <v>0</v>
      </c>
      <c r="C19" s="27">
        <v>10289</v>
      </c>
      <c r="D19" s="27">
        <v>166086</v>
      </c>
      <c r="E19" s="27">
        <v>176375</v>
      </c>
      <c r="F19" s="27">
        <v>835</v>
      </c>
      <c r="G19" s="27">
        <v>177210</v>
      </c>
      <c r="H19" s="15">
        <v>0.19642712468605689</v>
      </c>
      <c r="I19" s="2"/>
      <c r="J19" s="2">
        <v>2025</v>
      </c>
      <c r="K19" s="28">
        <v>0.26</v>
      </c>
      <c r="L19" s="26">
        <v>45857.5</v>
      </c>
      <c r="M19" s="28">
        <v>0.69</v>
      </c>
      <c r="N19" s="27">
        <v>121698.74999999999</v>
      </c>
      <c r="O19" s="28">
        <v>0</v>
      </c>
      <c r="P19" s="27">
        <v>0</v>
      </c>
      <c r="Q19" s="28">
        <v>0.05</v>
      </c>
      <c r="R19" s="27">
        <v>8818.75</v>
      </c>
    </row>
    <row r="20" spans="1:18" x14ac:dyDescent="0.25">
      <c r="A20" s="2">
        <v>2026</v>
      </c>
      <c r="B20" s="29"/>
      <c r="C20" s="29"/>
      <c r="D20" s="29"/>
      <c r="E20" s="27"/>
      <c r="F20" s="27"/>
      <c r="G20" s="27"/>
      <c r="H20" s="18"/>
      <c r="I20" s="2"/>
      <c r="J20" s="2">
        <v>2026</v>
      </c>
      <c r="K20" s="30"/>
      <c r="L20" s="29">
        <v>0</v>
      </c>
      <c r="M20" s="30"/>
      <c r="N20" s="27">
        <v>0</v>
      </c>
      <c r="O20" s="30"/>
      <c r="P20" s="27">
        <v>0</v>
      </c>
      <c r="Q20" s="30"/>
      <c r="R20" s="27">
        <v>0</v>
      </c>
    </row>
    <row r="21" spans="1:18" ht="15.75" customHeight="1" x14ac:dyDescent="0.25">
      <c r="A21" s="2">
        <v>2027</v>
      </c>
      <c r="B21" s="29"/>
      <c r="C21" s="29"/>
      <c r="D21" s="29"/>
      <c r="E21" s="27"/>
      <c r="F21" s="27"/>
      <c r="G21" s="27"/>
      <c r="H21" s="18"/>
      <c r="I21" s="2"/>
      <c r="J21" s="2">
        <v>2027</v>
      </c>
      <c r="K21" s="30"/>
      <c r="L21" s="29">
        <v>0</v>
      </c>
      <c r="M21" s="30"/>
      <c r="N21" s="27">
        <v>0</v>
      </c>
      <c r="O21" s="30"/>
      <c r="P21" s="27">
        <v>0</v>
      </c>
      <c r="Q21" s="30"/>
      <c r="R21" s="27">
        <v>0</v>
      </c>
    </row>
    <row r="22" spans="1:18" ht="15.75" customHeight="1" x14ac:dyDescent="0.25">
      <c r="A22" s="2">
        <v>2028</v>
      </c>
      <c r="B22" s="29"/>
      <c r="C22" s="29"/>
      <c r="D22" s="29"/>
      <c r="E22" s="27"/>
      <c r="F22" s="27"/>
      <c r="G22" s="27"/>
      <c r="H22" s="18"/>
      <c r="I22" s="2"/>
      <c r="J22" s="2">
        <v>2028</v>
      </c>
      <c r="K22" s="30"/>
      <c r="L22" s="29">
        <v>0</v>
      </c>
      <c r="M22" s="30"/>
      <c r="N22" s="27">
        <v>0</v>
      </c>
      <c r="O22" s="30"/>
      <c r="P22" s="27">
        <v>0</v>
      </c>
      <c r="Q22" s="30"/>
      <c r="R22" s="27">
        <v>0</v>
      </c>
    </row>
    <row r="23" spans="1:18" ht="15.75" customHeight="1" x14ac:dyDescent="0.25">
      <c r="A23" s="2">
        <v>2029</v>
      </c>
      <c r="B23" s="29"/>
      <c r="C23" s="29"/>
      <c r="D23" s="29"/>
      <c r="E23" s="27"/>
      <c r="F23" s="27"/>
      <c r="G23" s="27"/>
      <c r="H23" s="18"/>
      <c r="I23" s="2"/>
      <c r="J23" s="2">
        <v>2029</v>
      </c>
      <c r="K23" s="30"/>
      <c r="L23" s="29">
        <v>0</v>
      </c>
      <c r="M23" s="30"/>
      <c r="N23" s="27">
        <v>0</v>
      </c>
      <c r="O23" s="30"/>
      <c r="P23" s="27">
        <v>0</v>
      </c>
      <c r="Q23" s="30"/>
      <c r="R23" s="27">
        <v>0</v>
      </c>
    </row>
    <row r="24" spans="1:18" ht="15.75" customHeight="1" x14ac:dyDescent="0.25">
      <c r="A24" s="2">
        <v>2030</v>
      </c>
      <c r="B24" s="29"/>
      <c r="C24" s="29"/>
      <c r="D24" s="29"/>
      <c r="E24" s="27"/>
      <c r="F24" s="27"/>
      <c r="G24" s="27"/>
      <c r="H24" s="18"/>
      <c r="I24" s="2"/>
      <c r="J24" s="2">
        <v>2030</v>
      </c>
      <c r="K24" s="30"/>
      <c r="L24" s="29">
        <v>0</v>
      </c>
      <c r="M24" s="30"/>
      <c r="N24" s="27">
        <v>0</v>
      </c>
      <c r="O24" s="30"/>
      <c r="P24" s="27">
        <v>0</v>
      </c>
      <c r="Q24" s="30"/>
      <c r="R24" s="27">
        <v>0</v>
      </c>
    </row>
  </sheetData>
  <conditionalFormatting sqref="H5:H24">
    <cfRule type="cellIs" dxfId="59" priority="1" operator="greaterThan">
      <formula>0</formula>
    </cfRule>
    <cfRule type="cellIs" dxfId="58" priority="2" operator="lessThan">
      <formula>0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86B5C-2203-4894-B5D6-579BD8D5DA17}">
  <sheetPr>
    <tabColor rgb="FFA8D08D"/>
  </sheetPr>
  <dimension ref="A1:O93"/>
  <sheetViews>
    <sheetView showGridLines="0" workbookViewId="0">
      <selection activeCell="E15" sqref="E15"/>
    </sheetView>
  </sheetViews>
  <sheetFormatPr defaultColWidth="14.42578125" defaultRowHeight="15" customHeight="1" x14ac:dyDescent="0.25"/>
  <cols>
    <col min="1" max="1" width="12.7109375" style="4" customWidth="1"/>
    <col min="2" max="4" width="18.7109375" style="4" customWidth="1"/>
    <col min="5" max="5" width="12.7109375" style="4" customWidth="1"/>
    <col min="6" max="6" width="6.7109375" style="4" customWidth="1"/>
    <col min="7" max="15" width="12.7109375" style="4" customWidth="1"/>
    <col min="16" max="26" width="8.7109375" style="4" customWidth="1"/>
    <col min="27" max="16384" width="14.42578125" style="4"/>
  </cols>
  <sheetData>
    <row r="1" spans="1:15" x14ac:dyDescent="0.25">
      <c r="A1" s="1" t="s">
        <v>59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5" t="s">
        <v>58</v>
      </c>
      <c r="B3" s="2"/>
      <c r="C3" s="2"/>
      <c r="D3" s="2"/>
      <c r="E3" s="3"/>
      <c r="F3" s="21"/>
      <c r="G3" s="5" t="s">
        <v>57</v>
      </c>
      <c r="H3" s="2"/>
      <c r="I3" s="2"/>
      <c r="J3" s="2"/>
      <c r="K3" s="21"/>
      <c r="L3" s="21"/>
      <c r="M3" s="21"/>
      <c r="N3" s="21"/>
      <c r="O3" s="2"/>
    </row>
    <row r="4" spans="1:15" ht="60" x14ac:dyDescent="0.25">
      <c r="A4" s="2" t="s">
        <v>3</v>
      </c>
      <c r="B4" s="33" t="s">
        <v>56</v>
      </c>
      <c r="C4" s="33" t="s">
        <v>55</v>
      </c>
      <c r="D4" s="33" t="s">
        <v>47</v>
      </c>
      <c r="E4" s="34" t="s">
        <v>5</v>
      </c>
      <c r="F4" s="2"/>
      <c r="G4" s="2" t="s">
        <v>3</v>
      </c>
      <c r="H4" s="33" t="s">
        <v>31</v>
      </c>
      <c r="I4" s="33" t="s">
        <v>46</v>
      </c>
      <c r="J4" s="33" t="s">
        <v>33</v>
      </c>
      <c r="K4" s="33" t="s">
        <v>45</v>
      </c>
      <c r="L4" s="33" t="s">
        <v>35</v>
      </c>
      <c r="M4" s="33" t="s">
        <v>44</v>
      </c>
      <c r="N4" s="33" t="s">
        <v>37</v>
      </c>
      <c r="O4" s="33" t="s">
        <v>43</v>
      </c>
    </row>
    <row r="5" spans="1:15" x14ac:dyDescent="0.25">
      <c r="A5" s="2">
        <v>2011</v>
      </c>
      <c r="B5" s="27">
        <v>6814</v>
      </c>
      <c r="C5" s="27">
        <v>0</v>
      </c>
      <c r="D5" s="27">
        <v>6814</v>
      </c>
      <c r="E5" s="18"/>
      <c r="F5" s="2"/>
      <c r="G5" s="2">
        <v>2011</v>
      </c>
      <c r="H5" s="30">
        <v>0.11</v>
      </c>
      <c r="I5" s="27">
        <v>749.54</v>
      </c>
      <c r="J5" s="30">
        <v>0.56000000000000005</v>
      </c>
      <c r="K5" s="27">
        <v>3815.84</v>
      </c>
      <c r="L5" s="30"/>
      <c r="M5" s="27">
        <v>0</v>
      </c>
      <c r="N5" s="30">
        <v>0.32999999999999996</v>
      </c>
      <c r="O5" s="27">
        <v>2248.62</v>
      </c>
    </row>
    <row r="6" spans="1:15" x14ac:dyDescent="0.25">
      <c r="A6" s="2">
        <v>2012</v>
      </c>
      <c r="B6" s="27">
        <v>0</v>
      </c>
      <c r="C6" s="27">
        <v>0</v>
      </c>
      <c r="D6" s="27">
        <v>0</v>
      </c>
      <c r="E6" s="18"/>
      <c r="F6" s="2"/>
      <c r="G6" s="2">
        <v>2012</v>
      </c>
      <c r="H6" s="30">
        <v>0.11</v>
      </c>
      <c r="I6" s="27">
        <v>0</v>
      </c>
      <c r="J6" s="30">
        <v>0.56000000000000005</v>
      </c>
      <c r="K6" s="27">
        <v>0</v>
      </c>
      <c r="L6" s="30"/>
      <c r="M6" s="27">
        <v>0</v>
      </c>
      <c r="N6" s="30">
        <v>0.32999999999999996</v>
      </c>
      <c r="O6" s="27">
        <v>0</v>
      </c>
    </row>
    <row r="7" spans="1:15" x14ac:dyDescent="0.25">
      <c r="A7" s="2">
        <v>2013</v>
      </c>
      <c r="B7" s="27">
        <v>6352.9309999999996</v>
      </c>
      <c r="C7" s="27">
        <v>0</v>
      </c>
      <c r="D7" s="27">
        <v>6352.9309999999996</v>
      </c>
      <c r="E7" s="18"/>
      <c r="F7" s="2"/>
      <c r="G7" s="2">
        <v>2013</v>
      </c>
      <c r="H7" s="30">
        <v>0.11</v>
      </c>
      <c r="I7" s="27">
        <v>698.82240999999999</v>
      </c>
      <c r="J7" s="30">
        <v>0.56000000000000005</v>
      </c>
      <c r="K7" s="27">
        <v>3557.6413600000001</v>
      </c>
      <c r="L7" s="30"/>
      <c r="M7" s="27">
        <v>0</v>
      </c>
      <c r="N7" s="30">
        <v>0.32999999999999996</v>
      </c>
      <c r="O7" s="27">
        <v>2096.4672299999997</v>
      </c>
    </row>
    <row r="8" spans="1:15" x14ac:dyDescent="0.25">
      <c r="A8" s="2">
        <v>2014</v>
      </c>
      <c r="B8" s="27">
        <v>6597.8819999999996</v>
      </c>
      <c r="C8" s="27">
        <v>0</v>
      </c>
      <c r="D8" s="27">
        <v>6597.8819999999996</v>
      </c>
      <c r="E8" s="15">
        <v>3.8557163614715798E-2</v>
      </c>
      <c r="F8" s="2"/>
      <c r="G8" s="2">
        <v>2014</v>
      </c>
      <c r="H8" s="30">
        <v>0.11</v>
      </c>
      <c r="I8" s="27">
        <v>725.76702</v>
      </c>
      <c r="J8" s="30">
        <v>0.56000000000000005</v>
      </c>
      <c r="K8" s="27">
        <v>3694.8139200000001</v>
      </c>
      <c r="L8" s="30"/>
      <c r="M8" s="27">
        <v>0</v>
      </c>
      <c r="N8" s="30">
        <v>0.32999999999999996</v>
      </c>
      <c r="O8" s="27">
        <v>2177.3010599999998</v>
      </c>
    </row>
    <row r="9" spans="1:15" x14ac:dyDescent="0.25">
      <c r="A9" s="2">
        <v>2015</v>
      </c>
      <c r="B9" s="27">
        <v>6458.4549999999999</v>
      </c>
      <c r="C9" s="27">
        <v>0</v>
      </c>
      <c r="D9" s="27">
        <v>6458.4549999999999</v>
      </c>
      <c r="E9" s="15">
        <v>-2.1132084508331567E-2</v>
      </c>
      <c r="F9" s="2"/>
      <c r="G9" s="2">
        <v>2015</v>
      </c>
      <c r="H9" s="30">
        <v>0.11</v>
      </c>
      <c r="I9" s="27">
        <v>710.43005000000005</v>
      </c>
      <c r="J9" s="30">
        <v>0.56000000000000005</v>
      </c>
      <c r="K9" s="27">
        <v>3616.7348000000002</v>
      </c>
      <c r="L9" s="30"/>
      <c r="M9" s="27">
        <v>0</v>
      </c>
      <c r="N9" s="30">
        <v>0.32999999999999996</v>
      </c>
      <c r="O9" s="27">
        <v>2131.2901499999998</v>
      </c>
    </row>
    <row r="10" spans="1:15" x14ac:dyDescent="0.25">
      <c r="A10" s="2">
        <v>2016</v>
      </c>
      <c r="B10" s="27">
        <v>6519.0649999999996</v>
      </c>
      <c r="C10" s="27">
        <v>0</v>
      </c>
      <c r="D10" s="27">
        <v>6519.0649999999996</v>
      </c>
      <c r="E10" s="15">
        <v>9.3845973998424818E-3</v>
      </c>
      <c r="F10" s="2"/>
      <c r="G10" s="2">
        <v>2016</v>
      </c>
      <c r="H10" s="30">
        <v>0.11</v>
      </c>
      <c r="I10" s="27">
        <v>717.09714999999994</v>
      </c>
      <c r="J10" s="30">
        <v>0.56000000000000005</v>
      </c>
      <c r="K10" s="27">
        <v>3650.6764000000003</v>
      </c>
      <c r="L10" s="30"/>
      <c r="M10" s="27">
        <v>0</v>
      </c>
      <c r="N10" s="30">
        <v>0.32999999999999996</v>
      </c>
      <c r="O10" s="27">
        <v>2151.2914499999997</v>
      </c>
    </row>
    <row r="11" spans="1:15" x14ac:dyDescent="0.25">
      <c r="A11" s="2">
        <v>2017</v>
      </c>
      <c r="B11" s="27">
        <v>6886.6120000000001</v>
      </c>
      <c r="C11" s="27">
        <v>0</v>
      </c>
      <c r="D11" s="27">
        <v>6886.6120000000001</v>
      </c>
      <c r="E11" s="15">
        <v>5.6380324479047304E-2</v>
      </c>
      <c r="F11" s="2"/>
      <c r="G11" s="2">
        <v>2017</v>
      </c>
      <c r="H11" s="30">
        <v>0.11</v>
      </c>
      <c r="I11" s="27">
        <v>757.52732000000003</v>
      </c>
      <c r="J11" s="30">
        <v>0.56000000000000005</v>
      </c>
      <c r="K11" s="27">
        <v>3856.5027200000004</v>
      </c>
      <c r="L11" s="30"/>
      <c r="M11" s="27">
        <v>0</v>
      </c>
      <c r="N11" s="30">
        <v>0.32999999999999996</v>
      </c>
      <c r="O11" s="27">
        <v>2272.5819599999995</v>
      </c>
    </row>
    <row r="12" spans="1:15" x14ac:dyDescent="0.25">
      <c r="A12" s="2">
        <v>2018</v>
      </c>
      <c r="B12" s="27">
        <v>6357.4449999999997</v>
      </c>
      <c r="C12" s="27">
        <v>0</v>
      </c>
      <c r="D12" s="27">
        <v>6357.4449999999997</v>
      </c>
      <c r="E12" s="15">
        <v>-7.6839961362713677E-2</v>
      </c>
      <c r="F12" s="2"/>
      <c r="G12" s="2">
        <v>2018</v>
      </c>
      <c r="H12" s="30">
        <v>0.11</v>
      </c>
      <c r="I12" s="27">
        <v>699.31894999999997</v>
      </c>
      <c r="J12" s="30">
        <v>0.56000000000000005</v>
      </c>
      <c r="K12" s="27">
        <v>3560.1692000000003</v>
      </c>
      <c r="L12" s="30"/>
      <c r="M12" s="27">
        <v>0</v>
      </c>
      <c r="N12" s="30">
        <v>0.32999999999999996</v>
      </c>
      <c r="O12" s="27">
        <v>2097.9568499999996</v>
      </c>
    </row>
    <row r="13" spans="1:15" x14ac:dyDescent="0.25">
      <c r="A13" s="2">
        <v>2019</v>
      </c>
      <c r="B13" s="27">
        <v>6087.0039999999999</v>
      </c>
      <c r="C13" s="27">
        <v>0</v>
      </c>
      <c r="D13" s="27">
        <v>6087.0039999999999</v>
      </c>
      <c r="E13" s="15">
        <v>-4.253925908914663E-2</v>
      </c>
      <c r="F13" s="2"/>
      <c r="G13" s="2">
        <v>2019</v>
      </c>
      <c r="H13" s="30">
        <v>0.11</v>
      </c>
      <c r="I13" s="27">
        <v>669.57043999999996</v>
      </c>
      <c r="J13" s="30">
        <v>0.56000000000000005</v>
      </c>
      <c r="K13" s="27">
        <v>3408.7222400000001</v>
      </c>
      <c r="L13" s="30"/>
      <c r="M13" s="27">
        <v>0</v>
      </c>
      <c r="N13" s="30">
        <v>0.32999999999999996</v>
      </c>
      <c r="O13" s="27">
        <v>2008.7113199999997</v>
      </c>
    </row>
    <row r="14" spans="1:15" x14ac:dyDescent="0.25">
      <c r="A14" s="2">
        <v>2020</v>
      </c>
      <c r="B14" s="27">
        <v>3776.01</v>
      </c>
      <c r="C14" s="27">
        <v>409.22400000000005</v>
      </c>
      <c r="D14" s="27">
        <v>4185.2340000000004</v>
      </c>
      <c r="E14" s="15">
        <v>-0.3124312058937368</v>
      </c>
      <c r="F14" s="2"/>
      <c r="G14" s="2">
        <v>2020</v>
      </c>
      <c r="H14" s="30">
        <v>0.11</v>
      </c>
      <c r="I14" s="27">
        <v>460.37574000000006</v>
      </c>
      <c r="J14" s="30">
        <v>0.56000000000000005</v>
      </c>
      <c r="K14" s="27">
        <v>2343.7310400000006</v>
      </c>
      <c r="L14" s="30"/>
      <c r="M14" s="27">
        <v>0</v>
      </c>
      <c r="N14" s="30">
        <v>0.32999999999999996</v>
      </c>
      <c r="O14" s="27">
        <v>1381.1272199999999</v>
      </c>
    </row>
    <row r="15" spans="1:15" x14ac:dyDescent="0.25">
      <c r="A15" s="2">
        <v>2021</v>
      </c>
      <c r="B15" s="27">
        <v>4626.3819999999996</v>
      </c>
      <c r="C15" s="27">
        <v>469.13800000000003</v>
      </c>
      <c r="D15" s="27">
        <v>5095.5199999999995</v>
      </c>
      <c r="E15" s="15">
        <v>0.21749942775003717</v>
      </c>
      <c r="F15" s="2"/>
      <c r="G15" s="2">
        <v>2021</v>
      </c>
      <c r="H15" s="30">
        <v>0.11</v>
      </c>
      <c r="I15" s="27">
        <v>560.5071999999999</v>
      </c>
      <c r="J15" s="30">
        <v>0.56000000000000005</v>
      </c>
      <c r="K15" s="27">
        <v>2853.4911999999999</v>
      </c>
      <c r="L15" s="30"/>
      <c r="M15" s="27">
        <v>0</v>
      </c>
      <c r="N15" s="30">
        <v>0.32999999999999996</v>
      </c>
      <c r="O15" s="27">
        <v>1681.5215999999996</v>
      </c>
    </row>
    <row r="16" spans="1:15" x14ac:dyDescent="0.25">
      <c r="A16" s="2">
        <v>2022</v>
      </c>
      <c r="B16" s="27">
        <v>4951.3829999999998</v>
      </c>
      <c r="C16" s="27">
        <v>470.76099999999997</v>
      </c>
      <c r="D16" s="27">
        <v>5422.1440000000002</v>
      </c>
      <c r="E16" s="15">
        <v>6.4100229220962868E-2</v>
      </c>
      <c r="F16" s="2"/>
      <c r="G16" s="2">
        <v>2022</v>
      </c>
      <c r="H16" s="30">
        <v>0.11</v>
      </c>
      <c r="I16" s="27">
        <v>596.43583999999998</v>
      </c>
      <c r="J16" s="30">
        <v>0.56000000000000005</v>
      </c>
      <c r="K16" s="27">
        <v>3036.4006400000003</v>
      </c>
      <c r="L16" s="30"/>
      <c r="M16" s="27">
        <v>0</v>
      </c>
      <c r="N16" s="30">
        <v>0.32999999999999996</v>
      </c>
      <c r="O16" s="27">
        <v>1789.3075199999998</v>
      </c>
    </row>
    <row r="17" spans="1:15" x14ac:dyDescent="0.25">
      <c r="A17" s="2">
        <v>2023</v>
      </c>
      <c r="B17" s="27">
        <v>3932.26</v>
      </c>
      <c r="C17" s="27">
        <v>449.55249999999995</v>
      </c>
      <c r="D17" s="27">
        <v>4381.8125</v>
      </c>
      <c r="E17" s="15">
        <v>-0.19186718390363669</v>
      </c>
      <c r="F17" s="2"/>
      <c r="G17" s="2">
        <v>2023</v>
      </c>
      <c r="H17" s="30">
        <v>0.11</v>
      </c>
      <c r="I17" s="27">
        <v>481.99937499999999</v>
      </c>
      <c r="J17" s="30">
        <v>0.56000000000000005</v>
      </c>
      <c r="K17" s="27">
        <v>2453.8150000000001</v>
      </c>
      <c r="L17" s="30"/>
      <c r="M17" s="27">
        <v>0</v>
      </c>
      <c r="N17" s="30">
        <v>0.32999999999999996</v>
      </c>
      <c r="O17" s="27">
        <v>1445.9981249999998</v>
      </c>
    </row>
    <row r="18" spans="1:15" x14ac:dyDescent="0.25">
      <c r="A18" s="2">
        <v>2024</v>
      </c>
      <c r="B18" s="27">
        <v>3501.1930000000002</v>
      </c>
      <c r="C18" s="27">
        <v>348.27800000000002</v>
      </c>
      <c r="D18" s="27">
        <v>3849.4710000000005</v>
      </c>
      <c r="E18" s="15">
        <v>-0.12148888159865343</v>
      </c>
      <c r="F18" s="2"/>
      <c r="G18" s="2">
        <v>2024</v>
      </c>
      <c r="H18" s="30">
        <v>0.14000000000000001</v>
      </c>
      <c r="I18" s="27">
        <v>538.92594000000008</v>
      </c>
      <c r="J18" s="30">
        <v>0.52</v>
      </c>
      <c r="K18" s="27">
        <v>2001.7249200000003</v>
      </c>
      <c r="L18" s="30"/>
      <c r="M18" s="27">
        <v>0</v>
      </c>
      <c r="N18" s="30">
        <v>0.33999999999999997</v>
      </c>
      <c r="O18" s="27">
        <v>1308.82014</v>
      </c>
    </row>
    <row r="19" spans="1:15" x14ac:dyDescent="0.25">
      <c r="A19" s="2">
        <v>2025</v>
      </c>
      <c r="B19" s="27">
        <v>3713.4940000000001</v>
      </c>
      <c r="C19" s="27">
        <v>430.88</v>
      </c>
      <c r="D19" s="27">
        <v>4144.3739999999998</v>
      </c>
      <c r="E19" s="15">
        <v>7.6608708053651872E-2</v>
      </c>
      <c r="F19" s="2"/>
      <c r="G19" s="2">
        <v>2025</v>
      </c>
      <c r="H19" s="30">
        <v>0.14000000000000001</v>
      </c>
      <c r="I19" s="27">
        <v>580.21235999999999</v>
      </c>
      <c r="J19" s="30">
        <v>0.52</v>
      </c>
      <c r="K19" s="27">
        <v>2155.0744799999998</v>
      </c>
      <c r="L19" s="30"/>
      <c r="M19" s="27">
        <v>0</v>
      </c>
      <c r="N19" s="30">
        <v>0.33999999999999997</v>
      </c>
      <c r="O19" s="27">
        <v>1409.0871599999998</v>
      </c>
    </row>
    <row r="20" spans="1:15" x14ac:dyDescent="0.25">
      <c r="A20" s="2">
        <v>2026</v>
      </c>
      <c r="B20" s="27"/>
      <c r="C20" s="27"/>
      <c r="D20" s="27"/>
      <c r="E20" s="35"/>
      <c r="F20" s="2"/>
      <c r="G20" s="2">
        <v>2026</v>
      </c>
      <c r="H20" s="30"/>
      <c r="I20" s="27"/>
      <c r="J20" s="30"/>
      <c r="K20" s="27"/>
      <c r="L20" s="30"/>
      <c r="M20" s="27"/>
      <c r="N20" s="30"/>
      <c r="O20" s="27"/>
    </row>
    <row r="21" spans="1:15" x14ac:dyDescent="0.25">
      <c r="A21" s="2">
        <v>2027</v>
      </c>
      <c r="B21" s="27"/>
      <c r="C21" s="27"/>
      <c r="D21" s="27"/>
      <c r="E21" s="35"/>
      <c r="F21" s="2"/>
      <c r="G21" s="2">
        <v>2027</v>
      </c>
      <c r="H21" s="30"/>
      <c r="I21" s="27"/>
      <c r="J21" s="30"/>
      <c r="K21" s="27"/>
      <c r="L21" s="30"/>
      <c r="M21" s="27"/>
      <c r="N21" s="30"/>
      <c r="O21" s="27"/>
    </row>
    <row r="22" spans="1:15" x14ac:dyDescent="0.25">
      <c r="A22" s="2">
        <v>2028</v>
      </c>
      <c r="B22" s="27"/>
      <c r="C22" s="27"/>
      <c r="D22" s="27"/>
      <c r="E22" s="35"/>
      <c r="F22" s="2"/>
      <c r="G22" s="2">
        <v>2028</v>
      </c>
      <c r="H22" s="30"/>
      <c r="I22" s="27"/>
      <c r="J22" s="30"/>
      <c r="K22" s="27"/>
      <c r="L22" s="30"/>
      <c r="M22" s="27"/>
      <c r="N22" s="30"/>
      <c r="O22" s="27"/>
    </row>
    <row r="23" spans="1:15" x14ac:dyDescent="0.25">
      <c r="A23" s="2">
        <v>2029</v>
      </c>
      <c r="B23" s="27"/>
      <c r="C23" s="27"/>
      <c r="D23" s="27"/>
      <c r="E23" s="35"/>
      <c r="F23" s="2"/>
      <c r="G23" s="2">
        <v>2029</v>
      </c>
      <c r="H23" s="30"/>
      <c r="I23" s="27"/>
      <c r="J23" s="30"/>
      <c r="K23" s="27"/>
      <c r="L23" s="30"/>
      <c r="M23" s="27"/>
      <c r="N23" s="30"/>
      <c r="O23" s="27"/>
    </row>
    <row r="24" spans="1:15" x14ac:dyDescent="0.25">
      <c r="A24" s="2">
        <v>2030</v>
      </c>
      <c r="B24" s="27"/>
      <c r="C24" s="27"/>
      <c r="D24" s="27"/>
      <c r="E24" s="35"/>
      <c r="F24" s="2"/>
      <c r="G24" s="2">
        <v>2030</v>
      </c>
      <c r="H24" s="30"/>
      <c r="I24" s="27"/>
      <c r="J24" s="30"/>
      <c r="K24" s="27"/>
      <c r="L24" s="30"/>
      <c r="M24" s="27"/>
      <c r="N24" s="30"/>
      <c r="O24" s="27"/>
    </row>
    <row r="25" spans="1:15" ht="15.75" customHeight="1" x14ac:dyDescent="0.25">
      <c r="A25" s="2"/>
      <c r="B25" s="27"/>
      <c r="C25" s="27"/>
      <c r="D25" s="27"/>
      <c r="E25" s="35"/>
      <c r="F25" s="2"/>
      <c r="G25" s="2"/>
      <c r="H25" s="30"/>
      <c r="I25" s="27"/>
      <c r="J25" s="30"/>
      <c r="K25" s="27"/>
      <c r="L25" s="30"/>
      <c r="M25" s="27"/>
      <c r="N25" s="30"/>
      <c r="O25" s="27"/>
    </row>
    <row r="26" spans="1:15" ht="15.75" customHeight="1" x14ac:dyDescent="0.25">
      <c r="A26" s="5" t="s">
        <v>54</v>
      </c>
      <c r="B26" s="2"/>
      <c r="C26" s="2"/>
      <c r="D26" s="2"/>
      <c r="E26" s="3"/>
      <c r="F26" s="21"/>
      <c r="G26" s="5" t="s">
        <v>53</v>
      </c>
      <c r="H26" s="2"/>
      <c r="I26" s="2"/>
      <c r="J26" s="2"/>
      <c r="K26" s="21"/>
      <c r="L26" s="21"/>
      <c r="M26" s="21"/>
      <c r="N26" s="21"/>
      <c r="O26" s="2"/>
    </row>
    <row r="27" spans="1:15" ht="60" x14ac:dyDescent="0.25">
      <c r="A27" s="2" t="s">
        <v>3</v>
      </c>
      <c r="B27" s="33" t="s">
        <v>52</v>
      </c>
      <c r="C27" s="33" t="s">
        <v>48</v>
      </c>
      <c r="D27" s="33" t="s">
        <v>47</v>
      </c>
      <c r="E27" s="34" t="s">
        <v>5</v>
      </c>
      <c r="F27" s="2"/>
      <c r="G27" s="2" t="s">
        <v>3</v>
      </c>
      <c r="H27" s="33" t="s">
        <v>31</v>
      </c>
      <c r="I27" s="33" t="s">
        <v>46</v>
      </c>
      <c r="J27" s="33" t="s">
        <v>33</v>
      </c>
      <c r="K27" s="33" t="s">
        <v>45</v>
      </c>
      <c r="L27" s="33" t="s">
        <v>35</v>
      </c>
      <c r="M27" s="33" t="s">
        <v>44</v>
      </c>
      <c r="N27" s="33" t="s">
        <v>37</v>
      </c>
      <c r="O27" s="33" t="s">
        <v>43</v>
      </c>
    </row>
    <row r="28" spans="1:15" ht="15.75" customHeight="1" x14ac:dyDescent="0.25">
      <c r="A28" s="2">
        <v>2011</v>
      </c>
      <c r="B28" s="27">
        <v>13696.361175</v>
      </c>
      <c r="C28" s="27"/>
      <c r="D28" s="27">
        <v>13696.361175</v>
      </c>
      <c r="E28" s="15"/>
      <c r="F28" s="2"/>
      <c r="G28" s="2">
        <v>2011</v>
      </c>
      <c r="H28" s="30">
        <v>0.28000000000000003</v>
      </c>
      <c r="I28" s="27">
        <v>3834.9811290000002</v>
      </c>
      <c r="J28" s="30">
        <v>0.7</v>
      </c>
      <c r="K28" s="27">
        <v>9587.4528224999995</v>
      </c>
      <c r="L28" s="30"/>
      <c r="M28" s="27">
        <v>0</v>
      </c>
      <c r="N28" s="30">
        <v>0.02</v>
      </c>
      <c r="O28" s="27">
        <v>273.92722350000003</v>
      </c>
    </row>
    <row r="29" spans="1:15" ht="15.75" customHeight="1" x14ac:dyDescent="0.25">
      <c r="A29" s="2">
        <v>2012</v>
      </c>
      <c r="B29" s="27">
        <v>0</v>
      </c>
      <c r="C29" s="27"/>
      <c r="D29" s="27">
        <v>0</v>
      </c>
      <c r="E29" s="15"/>
      <c r="F29" s="2"/>
      <c r="G29" s="2">
        <v>2012</v>
      </c>
      <c r="H29" s="30">
        <v>0.28000000000000003</v>
      </c>
      <c r="I29" s="27">
        <v>0</v>
      </c>
      <c r="J29" s="30">
        <v>0.7</v>
      </c>
      <c r="K29" s="27">
        <v>0</v>
      </c>
      <c r="L29" s="30"/>
      <c r="M29" s="27">
        <v>0</v>
      </c>
      <c r="N29" s="30">
        <v>2.0000000000000018E-2</v>
      </c>
      <c r="O29" s="27">
        <v>0</v>
      </c>
    </row>
    <row r="30" spans="1:15" ht="15.75" customHeight="1" x14ac:dyDescent="0.25">
      <c r="A30" s="2">
        <v>2013</v>
      </c>
      <c r="B30" s="27">
        <v>13844.920599999998</v>
      </c>
      <c r="C30" s="27"/>
      <c r="D30" s="27">
        <v>13844.920599999998</v>
      </c>
      <c r="E30" s="15"/>
      <c r="F30" s="2"/>
      <c r="G30" s="2">
        <v>2013</v>
      </c>
      <c r="H30" s="30">
        <v>0.28000000000000003</v>
      </c>
      <c r="I30" s="27">
        <v>3876.5777679999997</v>
      </c>
      <c r="J30" s="30">
        <v>0.7</v>
      </c>
      <c r="K30" s="27">
        <v>9691.444419999998</v>
      </c>
      <c r="L30" s="30"/>
      <c r="M30" s="27">
        <v>0</v>
      </c>
      <c r="N30" s="30">
        <v>2.0000000000000018E-2</v>
      </c>
      <c r="O30" s="27">
        <v>276.89841200000018</v>
      </c>
    </row>
    <row r="31" spans="1:15" ht="15.75" customHeight="1" x14ac:dyDescent="0.25">
      <c r="A31" s="2">
        <v>2014</v>
      </c>
      <c r="B31" s="27">
        <v>13987.071233333332</v>
      </c>
      <c r="C31" s="27"/>
      <c r="D31" s="27">
        <v>13987.071233333332</v>
      </c>
      <c r="E31" s="15">
        <v>1.0267349119599471E-2</v>
      </c>
      <c r="F31" s="2"/>
      <c r="G31" s="2">
        <v>2014</v>
      </c>
      <c r="H31" s="30">
        <v>0.28000000000000003</v>
      </c>
      <c r="I31" s="27">
        <v>3916.3799453333336</v>
      </c>
      <c r="J31" s="30">
        <v>0.7</v>
      </c>
      <c r="K31" s="27">
        <v>9790.9498633333315</v>
      </c>
      <c r="L31" s="30"/>
      <c r="M31" s="27">
        <v>0</v>
      </c>
      <c r="N31" s="30">
        <v>2.0000000000000018E-2</v>
      </c>
      <c r="O31" s="27">
        <v>279.74142466666689</v>
      </c>
    </row>
    <row r="32" spans="1:15" ht="15.75" customHeight="1" x14ac:dyDescent="0.25">
      <c r="A32" s="2">
        <v>2015</v>
      </c>
      <c r="B32" s="27">
        <v>12586.270666666662</v>
      </c>
      <c r="C32" s="27"/>
      <c r="D32" s="27">
        <v>12586.270666666662</v>
      </c>
      <c r="E32" s="15">
        <v>-0.10014966988431061</v>
      </c>
      <c r="F32" s="2"/>
      <c r="G32" s="2">
        <v>2015</v>
      </c>
      <c r="H32" s="30">
        <v>0.28000000000000003</v>
      </c>
      <c r="I32" s="27">
        <v>3524.1557866666658</v>
      </c>
      <c r="J32" s="30">
        <v>0.7</v>
      </c>
      <c r="K32" s="27">
        <v>8810.389466666662</v>
      </c>
      <c r="L32" s="30"/>
      <c r="M32" s="27">
        <v>0</v>
      </c>
      <c r="N32" s="30">
        <v>2.0000000000000018E-2</v>
      </c>
      <c r="O32" s="27">
        <v>251.72541333333345</v>
      </c>
    </row>
    <row r="33" spans="1:15" ht="15.75" customHeight="1" x14ac:dyDescent="0.25">
      <c r="A33" s="2">
        <v>2016</v>
      </c>
      <c r="B33" s="27">
        <v>13128.586100277776</v>
      </c>
      <c r="C33" s="27"/>
      <c r="D33" s="27">
        <v>13128.586100277776</v>
      </c>
      <c r="E33" s="15">
        <v>4.3087857235374484E-2</v>
      </c>
      <c r="F33" s="2"/>
      <c r="G33" s="2">
        <v>2016</v>
      </c>
      <c r="H33" s="30">
        <v>0.28000000000000003</v>
      </c>
      <c r="I33" s="27">
        <v>3676.0041080777778</v>
      </c>
      <c r="J33" s="30">
        <v>0.7</v>
      </c>
      <c r="K33" s="27">
        <v>9190.0102701944434</v>
      </c>
      <c r="L33" s="30"/>
      <c r="M33" s="27">
        <v>0</v>
      </c>
      <c r="N33" s="30">
        <v>2.0000000000000018E-2</v>
      </c>
      <c r="O33" s="27">
        <v>262.57172200555578</v>
      </c>
    </row>
    <row r="34" spans="1:15" ht="15.75" customHeight="1" x14ac:dyDescent="0.25">
      <c r="A34" s="2">
        <v>2017</v>
      </c>
      <c r="B34" s="27">
        <v>12959.263164722224</v>
      </c>
      <c r="C34" s="27"/>
      <c r="D34" s="27">
        <v>12959.263164722224</v>
      </c>
      <c r="E34" s="15">
        <v>-1.2897271211251735E-2</v>
      </c>
      <c r="F34" s="2"/>
      <c r="G34" s="2">
        <v>2017</v>
      </c>
      <c r="H34" s="30">
        <v>0.28000000000000003</v>
      </c>
      <c r="I34" s="27">
        <v>3628.5936861222231</v>
      </c>
      <c r="J34" s="30">
        <v>0.7</v>
      </c>
      <c r="K34" s="27">
        <v>9071.4842153055561</v>
      </c>
      <c r="L34" s="30"/>
      <c r="M34" s="27">
        <v>0</v>
      </c>
      <c r="N34" s="30">
        <v>2.0000000000000018E-2</v>
      </c>
      <c r="O34" s="27">
        <v>259.18526329444472</v>
      </c>
    </row>
    <row r="35" spans="1:15" ht="15.75" customHeight="1" x14ac:dyDescent="0.25">
      <c r="A35" s="2">
        <v>2018</v>
      </c>
      <c r="B35" s="27">
        <v>11128.784858888888</v>
      </c>
      <c r="C35" s="27"/>
      <c r="D35" s="27">
        <v>11128.784858888888</v>
      </c>
      <c r="E35" s="15">
        <v>-0.14124864064928275</v>
      </c>
      <c r="F35" s="2"/>
      <c r="G35" s="2">
        <v>2018</v>
      </c>
      <c r="H35" s="30">
        <v>0.28000000000000003</v>
      </c>
      <c r="I35" s="27">
        <v>3116.059760488889</v>
      </c>
      <c r="J35" s="30">
        <v>0.7</v>
      </c>
      <c r="K35" s="27">
        <v>7790.1494012222211</v>
      </c>
      <c r="L35" s="30"/>
      <c r="M35" s="27">
        <v>0</v>
      </c>
      <c r="N35" s="30">
        <v>2.0000000000000018E-2</v>
      </c>
      <c r="O35" s="27">
        <v>222.57569717777795</v>
      </c>
    </row>
    <row r="36" spans="1:15" ht="15.75" customHeight="1" x14ac:dyDescent="0.25">
      <c r="A36" s="2">
        <v>2019</v>
      </c>
      <c r="B36" s="27">
        <v>11030.177190277775</v>
      </c>
      <c r="C36" s="27"/>
      <c r="D36" s="27">
        <v>11030.177190277775</v>
      </c>
      <c r="E36" s="15">
        <v>-8.8605961802157452E-3</v>
      </c>
      <c r="F36" s="2"/>
      <c r="G36" s="2">
        <v>2019</v>
      </c>
      <c r="H36" s="30">
        <v>0.28000000000000003</v>
      </c>
      <c r="I36" s="27">
        <v>3088.4496132777772</v>
      </c>
      <c r="J36" s="30">
        <v>0.7</v>
      </c>
      <c r="K36" s="27">
        <v>7721.1240331944418</v>
      </c>
      <c r="L36" s="30"/>
      <c r="M36" s="27">
        <v>0</v>
      </c>
      <c r="N36" s="30">
        <v>2.0000000000000018E-2</v>
      </c>
      <c r="O36" s="27">
        <v>220.60354380555569</v>
      </c>
    </row>
    <row r="37" spans="1:15" ht="15.75" customHeight="1" x14ac:dyDescent="0.25">
      <c r="A37" s="2">
        <v>2020</v>
      </c>
      <c r="B37" s="27">
        <v>7607.2892200000006</v>
      </c>
      <c r="C37" s="27"/>
      <c r="D37" s="27">
        <v>7607.2892200000006</v>
      </c>
      <c r="E37" s="15">
        <v>-0.31032030684826878</v>
      </c>
      <c r="F37" s="2"/>
      <c r="G37" s="2">
        <v>2020</v>
      </c>
      <c r="H37" s="30">
        <v>0.28000000000000003</v>
      </c>
      <c r="I37" s="27">
        <v>2130.0409816000006</v>
      </c>
      <c r="J37" s="30">
        <v>0.7</v>
      </c>
      <c r="K37" s="27">
        <v>5325.1024539999999</v>
      </c>
      <c r="L37" s="30"/>
      <c r="M37" s="27">
        <v>0</v>
      </c>
      <c r="N37" s="30">
        <v>2.0000000000000018E-2</v>
      </c>
      <c r="O37" s="27">
        <v>152.14578440000014</v>
      </c>
    </row>
    <row r="38" spans="1:15" ht="15.75" customHeight="1" x14ac:dyDescent="0.25">
      <c r="A38" s="2">
        <v>2021</v>
      </c>
      <c r="B38" s="27">
        <v>9699.5015213888873</v>
      </c>
      <c r="C38" s="27"/>
      <c r="D38" s="27">
        <v>9699.5015213888873</v>
      </c>
      <c r="E38" s="15">
        <v>0.27502731142235798</v>
      </c>
      <c r="F38" s="2"/>
      <c r="G38" s="2">
        <v>2021</v>
      </c>
      <c r="H38" s="30">
        <v>0.28000000000000003</v>
      </c>
      <c r="I38" s="27">
        <v>2715.8604259888889</v>
      </c>
      <c r="J38" s="30">
        <v>0.7</v>
      </c>
      <c r="K38" s="27">
        <v>6789.6510649722204</v>
      </c>
      <c r="L38" s="30"/>
      <c r="M38" s="27">
        <v>0</v>
      </c>
      <c r="N38" s="30">
        <v>2.0000000000000018E-2</v>
      </c>
      <c r="O38" s="27">
        <v>193.99003042777792</v>
      </c>
    </row>
    <row r="39" spans="1:15" ht="15.75" customHeight="1" x14ac:dyDescent="0.25">
      <c r="A39" s="2">
        <v>2022</v>
      </c>
      <c r="B39" s="27">
        <v>10862.250245833333</v>
      </c>
      <c r="C39" s="27"/>
      <c r="D39" s="27">
        <v>10862.250245833333</v>
      </c>
      <c r="E39" s="15">
        <v>0.11987716295321016</v>
      </c>
      <c r="F39" s="2"/>
      <c r="G39" s="2">
        <v>2022</v>
      </c>
      <c r="H39" s="30">
        <v>0.28000000000000003</v>
      </c>
      <c r="I39" s="27">
        <v>3041.4300688333333</v>
      </c>
      <c r="J39" s="30">
        <v>0.7</v>
      </c>
      <c r="K39" s="27">
        <v>7603.5751720833323</v>
      </c>
      <c r="L39" s="30"/>
      <c r="M39" s="27">
        <v>0</v>
      </c>
      <c r="N39" s="30">
        <v>2.0000000000000018E-2</v>
      </c>
      <c r="O39" s="27">
        <v>217.24500491666686</v>
      </c>
    </row>
    <row r="40" spans="1:15" ht="15.75" customHeight="1" x14ac:dyDescent="0.25">
      <c r="A40" s="2">
        <v>2023</v>
      </c>
      <c r="B40" s="27">
        <v>8843.0151966666672</v>
      </c>
      <c r="C40" s="27"/>
      <c r="D40" s="27">
        <v>8843.0151966666672</v>
      </c>
      <c r="E40" s="15">
        <v>-0.18589472747060187</v>
      </c>
      <c r="F40" s="2"/>
      <c r="G40" s="2">
        <v>2023</v>
      </c>
      <c r="H40" s="30">
        <v>0.28000000000000003</v>
      </c>
      <c r="I40" s="27">
        <v>2476.0442550666671</v>
      </c>
      <c r="J40" s="30">
        <v>0.7</v>
      </c>
      <c r="K40" s="27">
        <v>6190.1106376666667</v>
      </c>
      <c r="L40" s="30"/>
      <c r="M40" s="27">
        <v>0</v>
      </c>
      <c r="N40" s="30">
        <v>2.0000000000000018E-2</v>
      </c>
      <c r="O40" s="27">
        <v>176.86030393333351</v>
      </c>
    </row>
    <row r="41" spans="1:15" ht="15.75" customHeight="1" x14ac:dyDescent="0.25">
      <c r="A41" s="2">
        <v>2024</v>
      </c>
      <c r="B41" s="27">
        <v>8146.6009599999998</v>
      </c>
      <c r="C41" s="27"/>
      <c r="D41" s="27">
        <v>8146.6009599999998</v>
      </c>
      <c r="E41" s="15">
        <v>-7.8753029501654304E-2</v>
      </c>
      <c r="F41" s="2"/>
      <c r="G41" s="2">
        <v>2024</v>
      </c>
      <c r="H41" s="30">
        <v>0.31</v>
      </c>
      <c r="I41" s="27">
        <v>2525.4462976</v>
      </c>
      <c r="J41" s="30">
        <v>0.67</v>
      </c>
      <c r="K41" s="27">
        <v>5458.2226431999998</v>
      </c>
      <c r="L41" s="30"/>
      <c r="M41" s="27">
        <v>0</v>
      </c>
      <c r="N41" s="30">
        <v>2.0000000000000018E-2</v>
      </c>
      <c r="O41" s="27">
        <v>162.93201920000013</v>
      </c>
    </row>
    <row r="42" spans="1:15" ht="15.75" customHeight="1" x14ac:dyDescent="0.25">
      <c r="A42" s="2">
        <v>2025</v>
      </c>
      <c r="B42" s="27">
        <v>8723.147542499999</v>
      </c>
      <c r="C42" s="27"/>
      <c r="D42" s="27">
        <v>8723.147542499999</v>
      </c>
      <c r="E42" s="15">
        <v>7.0771427903595169E-2</v>
      </c>
      <c r="F42" s="2"/>
      <c r="G42" s="2">
        <v>2025</v>
      </c>
      <c r="H42" s="30">
        <v>0.31</v>
      </c>
      <c r="I42" s="27">
        <v>2704.1757381749999</v>
      </c>
      <c r="J42" s="30">
        <v>0.67</v>
      </c>
      <c r="K42" s="27">
        <v>5844.5088534749993</v>
      </c>
      <c r="L42" s="30"/>
      <c r="M42" s="27">
        <v>0</v>
      </c>
      <c r="N42" s="30">
        <v>2.0000000000000018E-2</v>
      </c>
      <c r="O42" s="27">
        <v>174.46295085000014</v>
      </c>
    </row>
    <row r="43" spans="1:15" ht="15.75" customHeight="1" x14ac:dyDescent="0.25">
      <c r="A43" s="2">
        <v>2026</v>
      </c>
      <c r="B43" s="27"/>
      <c r="C43" s="27"/>
      <c r="D43" s="27"/>
      <c r="E43" s="35"/>
      <c r="F43" s="2"/>
      <c r="G43" s="2">
        <v>2026</v>
      </c>
      <c r="H43" s="30"/>
      <c r="I43" s="27"/>
      <c r="J43" s="30"/>
      <c r="K43" s="27"/>
      <c r="L43" s="30"/>
      <c r="M43" s="27"/>
      <c r="N43" s="30"/>
      <c r="O43" s="27"/>
    </row>
    <row r="44" spans="1:15" ht="15.75" customHeight="1" x14ac:dyDescent="0.25">
      <c r="A44" s="2">
        <v>2027</v>
      </c>
      <c r="B44" s="27"/>
      <c r="C44" s="27"/>
      <c r="D44" s="27"/>
      <c r="E44" s="35"/>
      <c r="F44" s="2"/>
      <c r="G44" s="2">
        <v>2027</v>
      </c>
      <c r="H44" s="30"/>
      <c r="I44" s="27"/>
      <c r="J44" s="30"/>
      <c r="K44" s="27"/>
      <c r="L44" s="30"/>
      <c r="M44" s="27"/>
      <c r="N44" s="30"/>
      <c r="O44" s="27"/>
    </row>
    <row r="45" spans="1:15" ht="15.75" customHeight="1" x14ac:dyDescent="0.25">
      <c r="A45" s="2">
        <v>2028</v>
      </c>
      <c r="B45" s="27"/>
      <c r="C45" s="27"/>
      <c r="D45" s="27"/>
      <c r="E45" s="35"/>
      <c r="F45" s="2"/>
      <c r="G45" s="2">
        <v>2028</v>
      </c>
      <c r="H45" s="2"/>
      <c r="I45" s="2"/>
      <c r="J45" s="2"/>
      <c r="K45" s="2"/>
      <c r="L45" s="2"/>
      <c r="M45" s="2"/>
      <c r="N45" s="2"/>
      <c r="O45" s="2"/>
    </row>
    <row r="46" spans="1:15" ht="15.75" customHeight="1" x14ac:dyDescent="0.25">
      <c r="A46" s="2">
        <v>2029</v>
      </c>
      <c r="B46" s="27"/>
      <c r="C46" s="27"/>
      <c r="D46" s="27"/>
      <c r="E46" s="35"/>
      <c r="F46" s="2"/>
      <c r="G46" s="2">
        <v>2029</v>
      </c>
      <c r="H46" s="2"/>
      <c r="I46" s="2"/>
      <c r="J46" s="2"/>
      <c r="K46" s="2"/>
      <c r="L46" s="2"/>
      <c r="M46" s="2"/>
      <c r="N46" s="2"/>
      <c r="O46" s="2"/>
    </row>
    <row r="47" spans="1:15" ht="15.75" customHeight="1" x14ac:dyDescent="0.25">
      <c r="A47" s="2">
        <v>2030</v>
      </c>
      <c r="B47" s="27"/>
      <c r="C47" s="27"/>
      <c r="D47" s="27"/>
      <c r="E47" s="35"/>
      <c r="F47" s="21"/>
      <c r="G47" s="2">
        <v>2030</v>
      </c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7"/>
      <c r="C48" s="27"/>
      <c r="D48" s="27"/>
      <c r="E48" s="35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5.75" customHeight="1" x14ac:dyDescent="0.25">
      <c r="A49" s="5" t="s">
        <v>51</v>
      </c>
      <c r="B49" s="2"/>
      <c r="C49" s="2"/>
      <c r="D49" s="2"/>
      <c r="E49" s="3"/>
      <c r="F49" s="2"/>
      <c r="G49" s="5" t="s">
        <v>50</v>
      </c>
      <c r="H49" s="2"/>
      <c r="I49" s="2"/>
      <c r="J49" s="2"/>
      <c r="K49" s="21"/>
      <c r="L49" s="21"/>
      <c r="M49" s="21"/>
      <c r="N49" s="21"/>
      <c r="O49" s="2"/>
    </row>
    <row r="50" spans="1:15" ht="36" x14ac:dyDescent="0.25">
      <c r="A50" s="2" t="s">
        <v>3</v>
      </c>
      <c r="B50" s="33" t="s">
        <v>49</v>
      </c>
      <c r="C50" s="33" t="s">
        <v>48</v>
      </c>
      <c r="D50" s="33" t="s">
        <v>47</v>
      </c>
      <c r="E50" s="34" t="s">
        <v>5</v>
      </c>
      <c r="F50" s="2"/>
      <c r="G50" s="2" t="s">
        <v>3</v>
      </c>
      <c r="H50" s="33" t="s">
        <v>31</v>
      </c>
      <c r="I50" s="33" t="s">
        <v>46</v>
      </c>
      <c r="J50" s="33" t="s">
        <v>33</v>
      </c>
      <c r="K50" s="33" t="s">
        <v>45</v>
      </c>
      <c r="L50" s="33" t="s">
        <v>35</v>
      </c>
      <c r="M50" s="33" t="s">
        <v>44</v>
      </c>
      <c r="N50" s="33" t="s">
        <v>37</v>
      </c>
      <c r="O50" s="33" t="s">
        <v>43</v>
      </c>
    </row>
    <row r="51" spans="1:15" ht="15.75" customHeight="1" x14ac:dyDescent="0.25">
      <c r="A51" s="2">
        <v>2011</v>
      </c>
      <c r="B51" s="27">
        <v>20510.361174999998</v>
      </c>
      <c r="C51" s="27"/>
      <c r="D51" s="27">
        <v>20510.361174999998</v>
      </c>
      <c r="E51" s="15"/>
      <c r="F51" s="2"/>
      <c r="G51" s="2">
        <v>2011</v>
      </c>
      <c r="H51" s="30">
        <v>0.28000000000000003</v>
      </c>
      <c r="I51" s="27">
        <v>5742.9011289999999</v>
      </c>
      <c r="J51" s="30">
        <v>0.7</v>
      </c>
      <c r="K51" s="27">
        <v>14357.252822499997</v>
      </c>
      <c r="L51" s="30"/>
      <c r="M51" s="27">
        <v>0</v>
      </c>
      <c r="N51" s="30">
        <v>0.02</v>
      </c>
      <c r="O51" s="27">
        <v>410.2072235</v>
      </c>
    </row>
    <row r="52" spans="1:15" ht="15.75" customHeight="1" x14ac:dyDescent="0.25">
      <c r="A52" s="2">
        <v>2012</v>
      </c>
      <c r="B52" s="27">
        <v>0</v>
      </c>
      <c r="C52" s="27"/>
      <c r="D52" s="27">
        <v>0</v>
      </c>
      <c r="E52" s="15"/>
      <c r="F52" s="2"/>
      <c r="G52" s="2">
        <v>2012</v>
      </c>
      <c r="H52" s="30">
        <v>0.28000000000000003</v>
      </c>
      <c r="I52" s="27">
        <v>0</v>
      </c>
      <c r="J52" s="30">
        <v>0.7</v>
      </c>
      <c r="K52" s="27">
        <v>0</v>
      </c>
      <c r="L52" s="30"/>
      <c r="M52" s="27">
        <v>0</v>
      </c>
      <c r="N52" s="30">
        <v>2.0000000000000018E-2</v>
      </c>
      <c r="O52" s="27">
        <v>0</v>
      </c>
    </row>
    <row r="53" spans="1:15" ht="15.75" customHeight="1" x14ac:dyDescent="0.25">
      <c r="A53" s="2">
        <v>2013</v>
      </c>
      <c r="B53" s="27">
        <v>20197.851599999998</v>
      </c>
      <c r="C53" s="27"/>
      <c r="D53" s="27">
        <v>20197.851599999998</v>
      </c>
      <c r="E53" s="15"/>
      <c r="F53" s="2"/>
      <c r="G53" s="2">
        <v>2013</v>
      </c>
      <c r="H53" s="30">
        <v>0.28000000000000003</v>
      </c>
      <c r="I53" s="27">
        <v>5655.3984479999999</v>
      </c>
      <c r="J53" s="30">
        <v>0.7</v>
      </c>
      <c r="K53" s="27">
        <v>14138.496119999998</v>
      </c>
      <c r="L53" s="30"/>
      <c r="M53" s="27">
        <v>0</v>
      </c>
      <c r="N53" s="30">
        <v>2.0000000000000018E-2</v>
      </c>
      <c r="O53" s="27">
        <v>403.95703200000031</v>
      </c>
    </row>
    <row r="54" spans="1:15" ht="15.75" customHeight="1" x14ac:dyDescent="0.25">
      <c r="A54" s="2">
        <v>2014</v>
      </c>
      <c r="B54" s="27">
        <v>20584.953233333334</v>
      </c>
      <c r="C54" s="27"/>
      <c r="D54" s="27">
        <v>20584.953233333334</v>
      </c>
      <c r="E54" s="15">
        <v>1.9165485567451911E-2</v>
      </c>
      <c r="F54" s="2"/>
      <c r="G54" s="2">
        <v>2014</v>
      </c>
      <c r="H54" s="30">
        <v>0.28000000000000003</v>
      </c>
      <c r="I54" s="27">
        <v>5763.7869053333343</v>
      </c>
      <c r="J54" s="30">
        <v>0.7</v>
      </c>
      <c r="K54" s="27">
        <v>14409.467263333332</v>
      </c>
      <c r="L54" s="30"/>
      <c r="M54" s="27">
        <v>0</v>
      </c>
      <c r="N54" s="30">
        <v>2.0000000000000018E-2</v>
      </c>
      <c r="O54" s="27">
        <v>411.69906466666703</v>
      </c>
    </row>
    <row r="55" spans="1:15" ht="15.75" customHeight="1" x14ac:dyDescent="0.25">
      <c r="A55" s="2">
        <v>2015</v>
      </c>
      <c r="B55" s="27">
        <v>19044.725666666662</v>
      </c>
      <c r="C55" s="27"/>
      <c r="D55" s="27">
        <v>19044.725666666662</v>
      </c>
      <c r="E55" s="15">
        <v>-7.4822981097308131E-2</v>
      </c>
      <c r="F55" s="2"/>
      <c r="G55" s="2">
        <v>2015</v>
      </c>
      <c r="H55" s="30">
        <v>0.28000000000000003</v>
      </c>
      <c r="I55" s="27">
        <v>5332.5231866666654</v>
      </c>
      <c r="J55" s="30">
        <v>0.7</v>
      </c>
      <c r="K55" s="27">
        <v>13331.307966666662</v>
      </c>
      <c r="L55" s="30"/>
      <c r="M55" s="27">
        <v>0</v>
      </c>
      <c r="N55" s="30">
        <v>2.0000000000000018E-2</v>
      </c>
      <c r="O55" s="27">
        <v>380.89451333333358</v>
      </c>
    </row>
    <row r="56" spans="1:15" ht="15.75" customHeight="1" x14ac:dyDescent="0.25">
      <c r="A56" s="2">
        <v>2016</v>
      </c>
      <c r="B56" s="27">
        <v>19647.651100277777</v>
      </c>
      <c r="C56" s="27"/>
      <c r="D56" s="27">
        <v>19647.651100277777</v>
      </c>
      <c r="E56" s="15">
        <v>3.1658394253816703E-2</v>
      </c>
      <c r="F56" s="2"/>
      <c r="G56" s="2">
        <v>2016</v>
      </c>
      <c r="H56" s="30">
        <v>0.28000000000000003</v>
      </c>
      <c r="I56" s="27">
        <v>5501.3423080777784</v>
      </c>
      <c r="J56" s="30">
        <v>0.7</v>
      </c>
      <c r="K56" s="27">
        <v>13753.355770194443</v>
      </c>
      <c r="L56" s="30"/>
      <c r="M56" s="27">
        <v>0</v>
      </c>
      <c r="N56" s="30">
        <v>2.0000000000000018E-2</v>
      </c>
      <c r="O56" s="27">
        <v>392.95302200555591</v>
      </c>
    </row>
    <row r="57" spans="1:15" ht="15.75" customHeight="1" x14ac:dyDescent="0.25">
      <c r="A57" s="2">
        <v>2017</v>
      </c>
      <c r="B57" s="27">
        <v>19845.875164722223</v>
      </c>
      <c r="C57" s="27"/>
      <c r="D57" s="27">
        <v>19845.875164722223</v>
      </c>
      <c r="E57" s="15">
        <v>1.0088944649553754E-2</v>
      </c>
      <c r="F57" s="2"/>
      <c r="G57" s="2">
        <v>2017</v>
      </c>
      <c r="H57" s="30">
        <v>0.28000000000000003</v>
      </c>
      <c r="I57" s="27">
        <v>5556.8450461222228</v>
      </c>
      <c r="J57" s="30">
        <v>0.7</v>
      </c>
      <c r="K57" s="27">
        <v>13892.112615305556</v>
      </c>
      <c r="L57" s="30"/>
      <c r="M57" s="27">
        <v>0</v>
      </c>
      <c r="N57" s="30">
        <v>2.0000000000000018E-2</v>
      </c>
      <c r="O57" s="27">
        <v>396.91750329444483</v>
      </c>
    </row>
    <row r="58" spans="1:15" ht="15.75" customHeight="1" x14ac:dyDescent="0.25">
      <c r="A58" s="2">
        <v>2018</v>
      </c>
      <c r="B58" s="27">
        <v>17486.229858888888</v>
      </c>
      <c r="C58" s="27"/>
      <c r="D58" s="27">
        <v>17486.229858888888</v>
      </c>
      <c r="E58" s="15">
        <v>-0.1188985260790016</v>
      </c>
      <c r="F58" s="2"/>
      <c r="G58" s="2">
        <v>2018</v>
      </c>
      <c r="H58" s="30">
        <v>0.28000000000000003</v>
      </c>
      <c r="I58" s="27">
        <v>4896.1443604888891</v>
      </c>
      <c r="J58" s="30">
        <v>0.7</v>
      </c>
      <c r="K58" s="27">
        <v>12240.36090122222</v>
      </c>
      <c r="L58" s="30"/>
      <c r="M58" s="27">
        <v>0</v>
      </c>
      <c r="N58" s="30">
        <v>2.0000000000000018E-2</v>
      </c>
      <c r="O58" s="27">
        <v>349.72459717777809</v>
      </c>
    </row>
    <row r="59" spans="1:15" ht="15.75" customHeight="1" x14ac:dyDescent="0.25">
      <c r="A59" s="2">
        <v>2019</v>
      </c>
      <c r="B59" s="27">
        <v>17117.181190277774</v>
      </c>
      <c r="C59" s="27"/>
      <c r="D59" s="27">
        <v>17117.181190277774</v>
      </c>
      <c r="E59" s="15">
        <v>-2.1105102219819757E-2</v>
      </c>
      <c r="F59" s="2"/>
      <c r="G59" s="2">
        <v>2019</v>
      </c>
      <c r="H59" s="30">
        <v>0.28000000000000003</v>
      </c>
      <c r="I59" s="27">
        <v>4792.8107332777772</v>
      </c>
      <c r="J59" s="30">
        <v>0.7</v>
      </c>
      <c r="K59" s="27">
        <v>11982.026833194441</v>
      </c>
      <c r="L59" s="30"/>
      <c r="M59" s="27">
        <v>0</v>
      </c>
      <c r="N59" s="30">
        <v>2.0000000000000018E-2</v>
      </c>
      <c r="O59" s="27">
        <v>342.34362380555575</v>
      </c>
    </row>
    <row r="60" spans="1:15" ht="15.75" customHeight="1" x14ac:dyDescent="0.25">
      <c r="A60" s="2">
        <v>2020</v>
      </c>
      <c r="B60" s="27">
        <v>11792.523220000001</v>
      </c>
      <c r="C60" s="27"/>
      <c r="D60" s="27">
        <v>11792.523220000001</v>
      </c>
      <c r="E60" s="15">
        <v>-0.3110709591192547</v>
      </c>
      <c r="F60" s="2"/>
      <c r="G60" s="2">
        <v>2020</v>
      </c>
      <c r="H60" s="30">
        <v>0.28000000000000003</v>
      </c>
      <c r="I60" s="27">
        <v>3301.9065016000004</v>
      </c>
      <c r="J60" s="30">
        <v>0.7</v>
      </c>
      <c r="K60" s="27">
        <v>8254.7662540000001</v>
      </c>
      <c r="L60" s="30"/>
      <c r="M60" s="27">
        <v>0</v>
      </c>
      <c r="N60" s="30">
        <v>2.0000000000000018E-2</v>
      </c>
      <c r="O60" s="27">
        <v>235.85046440000022</v>
      </c>
    </row>
    <row r="61" spans="1:15" ht="15.75" customHeight="1" x14ac:dyDescent="0.25">
      <c r="A61" s="2">
        <v>2021</v>
      </c>
      <c r="B61" s="27">
        <v>14795.021521388888</v>
      </c>
      <c r="C61" s="27"/>
      <c r="D61" s="27">
        <v>14795.021521388888</v>
      </c>
      <c r="E61" s="15">
        <v>0.2546103361744228</v>
      </c>
      <c r="F61" s="2"/>
      <c r="G61" s="2">
        <v>2021</v>
      </c>
      <c r="H61" s="30">
        <v>0.28000000000000003</v>
      </c>
      <c r="I61" s="27">
        <v>4142.6060259888891</v>
      </c>
      <c r="J61" s="30">
        <v>0.7</v>
      </c>
      <c r="K61" s="27">
        <v>10356.51506497222</v>
      </c>
      <c r="L61" s="30"/>
      <c r="M61" s="27">
        <v>0</v>
      </c>
      <c r="N61" s="30">
        <v>2.0000000000000018E-2</v>
      </c>
      <c r="O61" s="27">
        <v>295.90043042777802</v>
      </c>
    </row>
    <row r="62" spans="1:15" ht="15.75" customHeight="1" x14ac:dyDescent="0.25">
      <c r="A62" s="2">
        <v>2022</v>
      </c>
      <c r="B62" s="27">
        <v>16284.394245833333</v>
      </c>
      <c r="C62" s="27"/>
      <c r="D62" s="27">
        <v>16284.394245833333</v>
      </c>
      <c r="E62" s="15">
        <v>0.10066715498124061</v>
      </c>
      <c r="F62" s="2"/>
      <c r="G62" s="2">
        <v>2022</v>
      </c>
      <c r="H62" s="30">
        <v>0.28000000000000003</v>
      </c>
      <c r="I62" s="27">
        <v>4559.6303888333341</v>
      </c>
      <c r="J62" s="30">
        <v>0.7</v>
      </c>
      <c r="K62" s="27">
        <v>11399.075972083332</v>
      </c>
      <c r="L62" s="30"/>
      <c r="M62" s="27">
        <v>0</v>
      </c>
      <c r="N62" s="30">
        <v>2.0000000000000018E-2</v>
      </c>
      <c r="O62" s="27">
        <v>325.68788491666697</v>
      </c>
    </row>
    <row r="63" spans="1:15" ht="15.75" customHeight="1" x14ac:dyDescent="0.25">
      <c r="A63" s="2">
        <v>2023</v>
      </c>
      <c r="B63" s="27">
        <v>13224.827696666667</v>
      </c>
      <c r="C63" s="27"/>
      <c r="D63" s="27">
        <v>13224.827696666667</v>
      </c>
      <c r="E63" s="15">
        <v>-0.18788335034012785</v>
      </c>
      <c r="F63" s="2"/>
      <c r="G63" s="2">
        <v>2023</v>
      </c>
      <c r="H63" s="30">
        <v>0.28000000000000003</v>
      </c>
      <c r="I63" s="27">
        <v>3702.9517550666674</v>
      </c>
      <c r="J63" s="30">
        <v>0.7</v>
      </c>
      <c r="K63" s="27">
        <v>9257.3793876666659</v>
      </c>
      <c r="L63" s="30"/>
      <c r="M63" s="27">
        <v>0</v>
      </c>
      <c r="N63" s="30">
        <v>2.0000000000000018E-2</v>
      </c>
      <c r="O63" s="27">
        <v>264.49655393333359</v>
      </c>
    </row>
    <row r="64" spans="1:15" ht="15.75" customHeight="1" x14ac:dyDescent="0.25">
      <c r="A64" s="2">
        <v>2024</v>
      </c>
      <c r="B64" s="27">
        <v>11996.071960000001</v>
      </c>
      <c r="C64" s="27"/>
      <c r="D64" s="27">
        <v>11996.071960000001</v>
      </c>
      <c r="E64" s="15">
        <v>-9.2912797417873005E-2</v>
      </c>
      <c r="F64" s="2"/>
      <c r="G64" s="2">
        <v>2024</v>
      </c>
      <c r="H64" s="30">
        <v>0.28000000000000003</v>
      </c>
      <c r="I64" s="27">
        <v>3358.9001488000008</v>
      </c>
      <c r="J64" s="30">
        <v>0.7</v>
      </c>
      <c r="K64" s="27">
        <v>8397.2503720000004</v>
      </c>
      <c r="L64" s="30"/>
      <c r="M64" s="27">
        <v>0</v>
      </c>
      <c r="N64" s="30">
        <v>2.0000000000000018E-2</v>
      </c>
      <c r="O64" s="27">
        <v>239.92143920000024</v>
      </c>
    </row>
    <row r="65" spans="1:15" ht="15.75" customHeight="1" x14ac:dyDescent="0.25">
      <c r="A65" s="2">
        <v>2025</v>
      </c>
      <c r="B65" s="27">
        <v>12867.521542499999</v>
      </c>
      <c r="C65" s="2"/>
      <c r="D65" s="27">
        <v>12867.521542499999</v>
      </c>
      <c r="E65" s="15">
        <v>7.2644577775606942E-2</v>
      </c>
      <c r="F65" s="2"/>
      <c r="G65" s="2">
        <v>2025</v>
      </c>
      <c r="H65" s="30">
        <v>0.28000000000000003</v>
      </c>
      <c r="I65" s="27">
        <v>3602.9060319</v>
      </c>
      <c r="J65" s="30">
        <v>0.7</v>
      </c>
      <c r="K65" s="27">
        <v>9007.2650797499991</v>
      </c>
      <c r="L65" s="30"/>
      <c r="M65" s="27">
        <v>0</v>
      </c>
      <c r="N65" s="30">
        <v>2.0000000000000018E-2</v>
      </c>
      <c r="O65" s="27">
        <v>257.35043085000018</v>
      </c>
    </row>
    <row r="66" spans="1:15" ht="15.75" customHeight="1" x14ac:dyDescent="0.25">
      <c r="A66" s="2">
        <v>2026</v>
      </c>
      <c r="B66" s="27"/>
      <c r="C66" s="2"/>
      <c r="D66" s="27"/>
      <c r="E66" s="15"/>
      <c r="F66" s="2"/>
      <c r="G66" s="2">
        <v>2026</v>
      </c>
      <c r="H66" s="2"/>
      <c r="I66" s="2"/>
      <c r="J66" s="2"/>
      <c r="K66" s="2"/>
      <c r="L66" s="2"/>
      <c r="M66" s="2"/>
      <c r="N66" s="2"/>
      <c r="O66" s="2"/>
    </row>
    <row r="67" spans="1:15" ht="15.75" customHeight="1" x14ac:dyDescent="0.25">
      <c r="A67" s="2">
        <v>2027</v>
      </c>
      <c r="B67" s="27"/>
      <c r="C67" s="2"/>
      <c r="D67" s="27"/>
      <c r="E67" s="15"/>
      <c r="F67" s="2"/>
      <c r="G67" s="2">
        <v>2027</v>
      </c>
      <c r="H67" s="2"/>
      <c r="I67" s="2"/>
      <c r="J67" s="2"/>
      <c r="K67" s="2"/>
      <c r="L67" s="2"/>
      <c r="M67" s="2"/>
      <c r="N67" s="2"/>
      <c r="O67" s="2"/>
    </row>
    <row r="68" spans="1:15" ht="15.75" customHeight="1" x14ac:dyDescent="0.25">
      <c r="A68" s="2">
        <v>2028</v>
      </c>
      <c r="B68" s="27"/>
      <c r="C68" s="2"/>
      <c r="D68" s="27"/>
      <c r="E68" s="15"/>
      <c r="F68" s="2"/>
      <c r="G68" s="2">
        <v>2028</v>
      </c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>
        <v>2029</v>
      </c>
      <c r="B69" s="27"/>
      <c r="C69" s="2"/>
      <c r="D69" s="27"/>
      <c r="E69" s="15"/>
      <c r="F69" s="2"/>
      <c r="G69" s="2">
        <v>2029</v>
      </c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>
        <v>2030</v>
      </c>
      <c r="B70" s="27"/>
      <c r="C70" s="2"/>
      <c r="D70" s="27"/>
      <c r="E70" s="15"/>
      <c r="G70" s="2">
        <v>2030</v>
      </c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3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5" t="s">
        <v>42</v>
      </c>
      <c r="B72" s="2"/>
      <c r="C72" s="2"/>
      <c r="D72" s="2"/>
      <c r="E72" s="3"/>
    </row>
    <row r="73" spans="1:15" ht="60" x14ac:dyDescent="0.25">
      <c r="A73" s="2" t="s">
        <v>3</v>
      </c>
      <c r="B73" s="33" t="s">
        <v>41</v>
      </c>
      <c r="C73" s="33" t="s">
        <v>40</v>
      </c>
      <c r="D73" s="33" t="s">
        <v>39</v>
      </c>
      <c r="E73" s="2"/>
    </row>
    <row r="74" spans="1:15" ht="15.75" customHeight="1" x14ac:dyDescent="0.25">
      <c r="A74" s="2">
        <v>2011</v>
      </c>
      <c r="B74" s="32">
        <v>0.33222233103849769</v>
      </c>
      <c r="C74" s="32">
        <v>0</v>
      </c>
      <c r="D74" s="32">
        <v>0</v>
      </c>
      <c r="E74" s="2"/>
    </row>
    <row r="75" spans="1:15" ht="15.75" customHeight="1" x14ac:dyDescent="0.25">
      <c r="A75" s="2">
        <v>2012</v>
      </c>
      <c r="B75" s="32"/>
      <c r="C75" s="32"/>
      <c r="D75" s="32"/>
      <c r="E75" s="2"/>
    </row>
    <row r="76" spans="1:15" ht="15.75" customHeight="1" x14ac:dyDescent="0.25">
      <c r="A76" s="2">
        <v>2013</v>
      </c>
      <c r="B76" s="32">
        <v>0.31453498747361824</v>
      </c>
      <c r="C76" s="32">
        <v>0</v>
      </c>
      <c r="D76" s="32">
        <v>0</v>
      </c>
      <c r="E76" s="2"/>
    </row>
    <row r="77" spans="1:15" ht="15.75" customHeight="1" x14ac:dyDescent="0.25">
      <c r="A77" s="2">
        <v>2014</v>
      </c>
      <c r="B77" s="32">
        <v>0.3205196497272586</v>
      </c>
      <c r="C77" s="32">
        <v>0</v>
      </c>
      <c r="D77" s="32">
        <v>0</v>
      </c>
    </row>
    <row r="78" spans="1:15" ht="15.75" customHeight="1" x14ac:dyDescent="0.25">
      <c r="A78" s="2">
        <v>2015</v>
      </c>
      <c r="B78" s="32">
        <v>0.33912040073667299</v>
      </c>
      <c r="C78" s="32">
        <v>0</v>
      </c>
      <c r="D78" s="32">
        <v>0</v>
      </c>
    </row>
    <row r="79" spans="1:15" ht="15.75" customHeight="1" x14ac:dyDescent="0.25">
      <c r="A79" s="2">
        <v>2016</v>
      </c>
      <c r="B79" s="32">
        <v>0.33179869526021022</v>
      </c>
      <c r="C79" s="32">
        <v>0</v>
      </c>
      <c r="D79" s="32">
        <v>0</v>
      </c>
    </row>
    <row r="80" spans="1:15" ht="15.75" customHeight="1" x14ac:dyDescent="0.25">
      <c r="A80" s="2">
        <v>2017</v>
      </c>
      <c r="B80" s="32">
        <v>0.3470047021278031</v>
      </c>
      <c r="C80" s="32">
        <v>0</v>
      </c>
      <c r="D80" s="32">
        <v>0</v>
      </c>
    </row>
    <row r="81" spans="1:4" ht="15" customHeight="1" x14ac:dyDescent="0.25">
      <c r="A81" s="2">
        <v>2018</v>
      </c>
      <c r="B81" s="32">
        <v>0.36356865095012342</v>
      </c>
      <c r="C81" s="32">
        <v>0</v>
      </c>
      <c r="D81" s="32">
        <v>0</v>
      </c>
    </row>
    <row r="82" spans="1:4" ht="15" customHeight="1" x14ac:dyDescent="0.25">
      <c r="A82" s="2">
        <v>2019</v>
      </c>
      <c r="B82" s="32">
        <v>0.35560784993368533</v>
      </c>
      <c r="C82" s="32">
        <v>0</v>
      </c>
      <c r="D82" s="32">
        <v>0</v>
      </c>
    </row>
    <row r="83" spans="1:4" ht="15" customHeight="1" x14ac:dyDescent="0.25">
      <c r="A83" s="2">
        <v>2020</v>
      </c>
      <c r="B83" s="32">
        <v>0.35490572474785426</v>
      </c>
      <c r="C83" s="32">
        <v>3.4701988061889948E-2</v>
      </c>
      <c r="D83" s="32">
        <v>9.7778045385275958E-2</v>
      </c>
    </row>
    <row r="84" spans="1:4" ht="15" customHeight="1" x14ac:dyDescent="0.25">
      <c r="A84" s="2">
        <v>2021</v>
      </c>
      <c r="B84" s="32">
        <v>0.34440774504001231</v>
      </c>
      <c r="C84" s="32">
        <v>3.1709179964474934E-2</v>
      </c>
      <c r="D84" s="32">
        <v>9.2068719188620612E-2</v>
      </c>
    </row>
    <row r="85" spans="1:4" ht="15" customHeight="1" x14ac:dyDescent="0.25">
      <c r="A85" s="2">
        <v>2022</v>
      </c>
      <c r="B85" s="32">
        <v>0.33296565522462446</v>
      </c>
      <c r="C85" s="32">
        <v>2.8908720391638332E-2</v>
      </c>
      <c r="D85" s="32">
        <v>8.6821928742578575E-2</v>
      </c>
    </row>
    <row r="86" spans="1:4" ht="15" customHeight="1" x14ac:dyDescent="0.25">
      <c r="A86" s="2">
        <v>2023</v>
      </c>
      <c r="B86" s="32">
        <v>0.33133229411408066</v>
      </c>
      <c r="C86" s="32">
        <v>3.3993070481614679E-2</v>
      </c>
      <c r="D86" s="32">
        <v>0.10259510191273587</v>
      </c>
    </row>
    <row r="87" spans="1:4" ht="15" customHeight="1" x14ac:dyDescent="0.25">
      <c r="A87" s="2">
        <v>2024</v>
      </c>
      <c r="B87" s="32">
        <v>0.32089429046739398</v>
      </c>
      <c r="C87" s="32">
        <v>2.903267012412953E-2</v>
      </c>
      <c r="D87" s="32">
        <v>9.0474249578708338E-2</v>
      </c>
    </row>
    <row r="88" spans="1:4" ht="15" customHeight="1" x14ac:dyDescent="0.25">
      <c r="A88" s="31">
        <v>2025</v>
      </c>
      <c r="B88" s="32">
        <v>0.32208020684570771</v>
      </c>
      <c r="C88" s="32">
        <v>3.3485858063408022E-2</v>
      </c>
      <c r="D88" s="32">
        <v>0.10396745081404334</v>
      </c>
    </row>
    <row r="89" spans="1:4" ht="15" customHeight="1" x14ac:dyDescent="0.25">
      <c r="A89" s="2">
        <v>2026</v>
      </c>
    </row>
    <row r="90" spans="1:4" ht="15" customHeight="1" x14ac:dyDescent="0.25">
      <c r="A90" s="31">
        <v>2027</v>
      </c>
    </row>
    <row r="91" spans="1:4" ht="15" customHeight="1" x14ac:dyDescent="0.25">
      <c r="A91" s="2">
        <v>2028</v>
      </c>
    </row>
    <row r="92" spans="1:4" ht="15" customHeight="1" x14ac:dyDescent="0.25">
      <c r="A92" s="31">
        <v>2029</v>
      </c>
    </row>
    <row r="93" spans="1:4" ht="15" customHeight="1" x14ac:dyDescent="0.25">
      <c r="A93" s="2">
        <v>2030</v>
      </c>
    </row>
  </sheetData>
  <conditionalFormatting sqref="E5:E24 E28:E48 E51:E71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A7C99-5544-46B1-84D2-99C1FDA7F898}">
  <sheetPr>
    <tabColor rgb="FFA8D08D"/>
  </sheetPr>
  <dimension ref="A1:M18"/>
  <sheetViews>
    <sheetView showGridLines="0" workbookViewId="0">
      <selection activeCell="E18" sqref="E18"/>
    </sheetView>
  </sheetViews>
  <sheetFormatPr defaultColWidth="14.42578125" defaultRowHeight="15" customHeight="1" x14ac:dyDescent="0.25"/>
  <cols>
    <col min="1" max="1" width="12.7109375" style="4" customWidth="1"/>
    <col min="2" max="2" width="15.7109375" style="4" customWidth="1"/>
    <col min="3" max="3" width="12.7109375" style="4" customWidth="1"/>
    <col min="4" max="4" width="6.7109375" style="4" customWidth="1"/>
    <col min="5" max="7" width="15.7109375" style="4" customWidth="1"/>
    <col min="8" max="13" width="10.7109375" style="4" customWidth="1"/>
    <col min="14" max="26" width="8.7109375" style="4" customWidth="1"/>
    <col min="27" max="16384" width="14.42578125" style="4"/>
  </cols>
  <sheetData>
    <row r="1" spans="1:13" x14ac:dyDescent="0.25">
      <c r="A1" s="1" t="s">
        <v>67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5" t="s">
        <v>66</v>
      </c>
      <c r="B3" s="2"/>
      <c r="C3" s="3"/>
      <c r="D3" s="21"/>
      <c r="E3" s="5" t="s">
        <v>65</v>
      </c>
      <c r="F3" s="2"/>
      <c r="G3" s="2"/>
      <c r="H3" s="2"/>
      <c r="I3" s="21"/>
      <c r="J3" s="21"/>
      <c r="K3" s="21"/>
      <c r="L3" s="21"/>
      <c r="M3" s="2"/>
    </row>
    <row r="4" spans="1:13" ht="48" x14ac:dyDescent="0.25">
      <c r="A4" s="2" t="s">
        <v>3</v>
      </c>
      <c r="B4" s="33" t="s">
        <v>64</v>
      </c>
      <c r="C4" s="34" t="s">
        <v>5</v>
      </c>
      <c r="D4" s="2"/>
      <c r="E4" s="2" t="s">
        <v>3</v>
      </c>
      <c r="F4" s="33" t="s">
        <v>31</v>
      </c>
      <c r="G4" s="33" t="s">
        <v>63</v>
      </c>
      <c r="H4" s="33" t="s">
        <v>33</v>
      </c>
      <c r="I4" s="33" t="s">
        <v>62</v>
      </c>
      <c r="J4" s="33" t="s">
        <v>35</v>
      </c>
      <c r="K4" s="33" t="s">
        <v>61</v>
      </c>
      <c r="L4" s="33" t="s">
        <v>37</v>
      </c>
      <c r="M4" s="33" t="s">
        <v>60</v>
      </c>
    </row>
    <row r="5" spans="1:13" x14ac:dyDescent="0.25">
      <c r="A5" s="2">
        <v>2017</v>
      </c>
      <c r="B5" s="26">
        <v>38552</v>
      </c>
      <c r="C5" s="15"/>
      <c r="D5" s="2"/>
      <c r="E5" s="2">
        <v>2017</v>
      </c>
      <c r="F5" s="30"/>
      <c r="G5" s="29">
        <v>0</v>
      </c>
      <c r="H5" s="30"/>
      <c r="I5" s="27">
        <v>0</v>
      </c>
      <c r="J5" s="30"/>
      <c r="K5" s="27">
        <v>0</v>
      </c>
      <c r="L5" s="30"/>
      <c r="M5" s="27">
        <v>0</v>
      </c>
    </row>
    <row r="6" spans="1:13" x14ac:dyDescent="0.25">
      <c r="A6" s="2">
        <v>2018</v>
      </c>
      <c r="B6" s="26">
        <v>1000053</v>
      </c>
      <c r="C6" s="15"/>
      <c r="D6" s="2"/>
      <c r="E6" s="2">
        <v>2018</v>
      </c>
      <c r="F6" s="28">
        <v>0.28000000000000003</v>
      </c>
      <c r="G6" s="26">
        <v>280014.84000000003</v>
      </c>
      <c r="H6" s="28">
        <v>0.7</v>
      </c>
      <c r="I6" s="27">
        <v>700037.1</v>
      </c>
      <c r="J6" s="28"/>
      <c r="K6" s="27">
        <v>0</v>
      </c>
      <c r="L6" s="28">
        <v>2.0000000000000018E-2</v>
      </c>
      <c r="M6" s="27">
        <v>20001.060000000019</v>
      </c>
    </row>
    <row r="7" spans="1:13" x14ac:dyDescent="0.25">
      <c r="A7" s="2">
        <v>2019</v>
      </c>
      <c r="B7" s="26">
        <v>1124795</v>
      </c>
      <c r="C7" s="15">
        <v>0.12473538902438171</v>
      </c>
      <c r="D7" s="2"/>
      <c r="E7" s="2">
        <v>2019</v>
      </c>
      <c r="F7" s="28">
        <v>0.28000000000000003</v>
      </c>
      <c r="G7" s="26">
        <v>314942.60000000003</v>
      </c>
      <c r="H7" s="28">
        <v>0.7</v>
      </c>
      <c r="I7" s="27">
        <v>787356.5</v>
      </c>
      <c r="J7" s="28"/>
      <c r="K7" s="27">
        <v>0</v>
      </c>
      <c r="L7" s="28">
        <v>2.0000000000000018E-2</v>
      </c>
      <c r="M7" s="27">
        <v>22495.90000000002</v>
      </c>
    </row>
    <row r="8" spans="1:13" x14ac:dyDescent="0.25">
      <c r="A8" s="2">
        <v>2020</v>
      </c>
      <c r="B8" s="26">
        <v>776232</v>
      </c>
      <c r="C8" s="15">
        <v>-0.30989024666717047</v>
      </c>
      <c r="D8" s="2"/>
      <c r="E8" s="2">
        <v>2020</v>
      </c>
      <c r="F8" s="28">
        <v>0.28000000000000003</v>
      </c>
      <c r="G8" s="26">
        <v>217344.96000000002</v>
      </c>
      <c r="H8" s="28">
        <v>0.7</v>
      </c>
      <c r="I8" s="27">
        <v>543362.4</v>
      </c>
      <c r="J8" s="28"/>
      <c r="K8" s="27">
        <v>0</v>
      </c>
      <c r="L8" s="28">
        <v>2.0000000000000018E-2</v>
      </c>
      <c r="M8" s="27">
        <v>15524.640000000014</v>
      </c>
    </row>
    <row r="9" spans="1:13" x14ac:dyDescent="0.25">
      <c r="A9" s="2">
        <v>2021</v>
      </c>
      <c r="B9" s="26">
        <v>989717</v>
      </c>
      <c r="C9" s="15">
        <v>0.27502731142235826</v>
      </c>
      <c r="D9" s="2"/>
      <c r="E9" s="2">
        <v>2021</v>
      </c>
      <c r="F9" s="28">
        <v>0.28000000000000003</v>
      </c>
      <c r="G9" s="26">
        <v>277120.76</v>
      </c>
      <c r="H9" s="28">
        <v>0.7</v>
      </c>
      <c r="I9" s="27">
        <v>692801.89999999991</v>
      </c>
      <c r="J9" s="28"/>
      <c r="K9" s="27">
        <v>0</v>
      </c>
      <c r="L9" s="28">
        <v>2.0000000000000018E-2</v>
      </c>
      <c r="M9" s="27">
        <v>19794.340000000018</v>
      </c>
    </row>
    <row r="10" spans="1:13" x14ac:dyDescent="0.25">
      <c r="A10" s="2">
        <v>2022</v>
      </c>
      <c r="B10" s="26">
        <v>1106605</v>
      </c>
      <c r="C10" s="15">
        <v>0.1181024474673063</v>
      </c>
      <c r="D10" s="2"/>
      <c r="E10" s="2">
        <v>2022</v>
      </c>
      <c r="F10" s="28">
        <v>0.28000000000000003</v>
      </c>
      <c r="G10" s="26">
        <v>309849.40000000002</v>
      </c>
      <c r="H10" s="28">
        <v>0.7</v>
      </c>
      <c r="I10" s="27">
        <v>774623.5</v>
      </c>
      <c r="J10" s="28"/>
      <c r="K10" s="27">
        <v>0</v>
      </c>
      <c r="L10" s="28">
        <v>2.0000000000000018E-2</v>
      </c>
      <c r="M10" s="27">
        <v>22132.10000000002</v>
      </c>
    </row>
    <row r="11" spans="1:13" x14ac:dyDescent="0.25">
      <c r="A11" s="2">
        <v>2023</v>
      </c>
      <c r="B11" s="26">
        <v>897844</v>
      </c>
      <c r="C11" s="15">
        <v>-0.18864996995314498</v>
      </c>
      <c r="D11" s="2"/>
      <c r="E11" s="2">
        <v>2023</v>
      </c>
      <c r="F11" s="28">
        <v>0.28000000000000003</v>
      </c>
      <c r="G11" s="26">
        <v>251396.32000000004</v>
      </c>
      <c r="H11" s="28">
        <v>0.7</v>
      </c>
      <c r="I11" s="27">
        <v>628490.79999999993</v>
      </c>
      <c r="J11" s="28"/>
      <c r="K11" s="27">
        <v>0</v>
      </c>
      <c r="L11" s="28">
        <v>2.0000000000000018E-2</v>
      </c>
      <c r="M11" s="27">
        <v>17956.880000000016</v>
      </c>
    </row>
    <row r="12" spans="1:13" x14ac:dyDescent="0.25">
      <c r="A12" s="2">
        <v>2024</v>
      </c>
      <c r="B12" s="26">
        <v>824184</v>
      </c>
      <c r="C12" s="15">
        <v>-8.2040978165471956E-2</v>
      </c>
      <c r="D12" s="2"/>
      <c r="E12" s="2">
        <v>2024</v>
      </c>
      <c r="F12" s="30">
        <v>0.31</v>
      </c>
      <c r="G12" s="26">
        <v>255497.04</v>
      </c>
      <c r="H12" s="30">
        <v>0.67</v>
      </c>
      <c r="I12" s="27">
        <v>552203.28</v>
      </c>
      <c r="J12" s="30"/>
      <c r="K12" s="27">
        <v>0</v>
      </c>
      <c r="L12" s="30">
        <v>0.02</v>
      </c>
      <c r="M12" s="27">
        <v>16483.68</v>
      </c>
    </row>
    <row r="13" spans="1:13" ht="15" customHeight="1" x14ac:dyDescent="0.25">
      <c r="A13" s="2">
        <v>2025</v>
      </c>
      <c r="B13" s="26">
        <v>880459</v>
      </c>
      <c r="C13" s="15">
        <v>6.8279655999145816E-2</v>
      </c>
      <c r="E13" s="2">
        <v>2025</v>
      </c>
      <c r="F13" s="30">
        <v>0.31</v>
      </c>
      <c r="G13" s="26">
        <v>272942.28999999998</v>
      </c>
      <c r="H13" s="30">
        <v>0.67</v>
      </c>
      <c r="I13" s="27">
        <v>589907.53</v>
      </c>
      <c r="J13" s="30"/>
      <c r="K13" s="27">
        <v>0</v>
      </c>
      <c r="L13" s="30">
        <v>0.02</v>
      </c>
      <c r="M13" s="27">
        <v>17609.18</v>
      </c>
    </row>
    <row r="14" spans="1:13" ht="15" customHeight="1" x14ac:dyDescent="0.25">
      <c r="A14" s="2">
        <v>2026</v>
      </c>
      <c r="E14" s="2">
        <v>2026</v>
      </c>
    </row>
    <row r="15" spans="1:13" ht="15" customHeight="1" x14ac:dyDescent="0.25">
      <c r="A15" s="2">
        <v>2027</v>
      </c>
      <c r="E15" s="2">
        <v>2027</v>
      </c>
    </row>
    <row r="16" spans="1:13" ht="15" customHeight="1" x14ac:dyDescent="0.25">
      <c r="A16" s="2">
        <v>2028</v>
      </c>
      <c r="E16" s="2">
        <v>2028</v>
      </c>
    </row>
    <row r="17" spans="1:5" ht="15" customHeight="1" x14ac:dyDescent="0.25">
      <c r="A17" s="2">
        <v>2029</v>
      </c>
      <c r="E17" s="2">
        <v>2029</v>
      </c>
    </row>
    <row r="18" spans="1:5" ht="15" customHeight="1" x14ac:dyDescent="0.25">
      <c r="A18" s="2">
        <v>2030</v>
      </c>
      <c r="E18" s="2">
        <v>2030</v>
      </c>
    </row>
  </sheetData>
  <conditionalFormatting sqref="C5:C18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FF9A-BB02-45E8-A5C8-168138AC2ADB}">
  <sheetPr>
    <tabColor rgb="FFA8D08D"/>
  </sheetPr>
  <dimension ref="A1:O23"/>
  <sheetViews>
    <sheetView showGridLines="0" workbookViewId="0">
      <selection sqref="A1:XFD1048576"/>
    </sheetView>
  </sheetViews>
  <sheetFormatPr defaultColWidth="14.42578125" defaultRowHeight="15" customHeight="1" x14ac:dyDescent="0.25"/>
  <cols>
    <col min="1" max="6" width="15.7109375" style="4" customWidth="1"/>
    <col min="7" max="7" width="6.7109375" style="4" customWidth="1"/>
    <col min="8" max="14" width="15.7109375" style="4" customWidth="1"/>
    <col min="15" max="15" width="12.7109375" style="4" customWidth="1"/>
    <col min="16" max="26" width="8.7109375" style="4" customWidth="1"/>
    <col min="27" max="16384" width="14.42578125" style="4"/>
  </cols>
  <sheetData>
    <row r="1" spans="1:15" x14ac:dyDescent="0.25">
      <c r="A1" s="1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7"/>
      <c r="N1" s="37"/>
      <c r="O1" s="37"/>
    </row>
    <row r="2" spans="1:15" x14ac:dyDescent="0.25">
      <c r="A2" s="1"/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7"/>
      <c r="O2" s="37"/>
    </row>
    <row r="3" spans="1:15" x14ac:dyDescent="0.25">
      <c r="A3" s="5" t="s">
        <v>69</v>
      </c>
      <c r="B3" s="2"/>
      <c r="C3" s="36"/>
      <c r="D3" s="36"/>
      <c r="E3" s="36"/>
      <c r="F3" s="36"/>
      <c r="G3" s="36"/>
      <c r="H3" s="5" t="s">
        <v>70</v>
      </c>
      <c r="I3" s="2"/>
      <c r="J3" s="36"/>
      <c r="K3" s="36"/>
      <c r="L3" s="36"/>
      <c r="M3" s="36"/>
      <c r="N3" s="36"/>
      <c r="O3" s="36"/>
    </row>
    <row r="4" spans="1:15" ht="30" x14ac:dyDescent="0.25">
      <c r="A4" s="2" t="s">
        <v>71</v>
      </c>
      <c r="B4" s="33" t="s">
        <v>72</v>
      </c>
      <c r="C4" s="33" t="s">
        <v>73</v>
      </c>
      <c r="D4" s="33" t="s">
        <v>74</v>
      </c>
      <c r="E4" s="33" t="s">
        <v>75</v>
      </c>
      <c r="F4" s="33" t="s">
        <v>76</v>
      </c>
      <c r="G4" s="36"/>
      <c r="H4" s="2" t="s">
        <v>71</v>
      </c>
      <c r="I4" s="33" t="s">
        <v>72</v>
      </c>
      <c r="J4" s="33" t="s">
        <v>77</v>
      </c>
      <c r="K4" s="33" t="s">
        <v>78</v>
      </c>
      <c r="L4" s="33" t="s">
        <v>79</v>
      </c>
      <c r="M4" s="33" t="s">
        <v>80</v>
      </c>
      <c r="N4" s="33" t="s">
        <v>75</v>
      </c>
      <c r="O4" s="33" t="s">
        <v>76</v>
      </c>
    </row>
    <row r="5" spans="1:15" ht="17.25" x14ac:dyDescent="0.25">
      <c r="A5" s="38"/>
      <c r="B5" s="39"/>
      <c r="C5" s="38" t="s">
        <v>81</v>
      </c>
      <c r="D5" s="38" t="s">
        <v>82</v>
      </c>
      <c r="E5" s="38"/>
      <c r="F5" s="40"/>
      <c r="G5" s="36"/>
      <c r="H5" s="41"/>
      <c r="I5" s="42"/>
      <c r="J5" s="43" t="s">
        <v>83</v>
      </c>
      <c r="K5" s="43" t="s">
        <v>84</v>
      </c>
      <c r="L5" s="43" t="s">
        <v>85</v>
      </c>
      <c r="M5" s="43" t="s">
        <v>86</v>
      </c>
      <c r="N5" s="43"/>
      <c r="O5" s="44"/>
    </row>
    <row r="6" spans="1:15" x14ac:dyDescent="0.25">
      <c r="A6" s="45">
        <v>41899</v>
      </c>
      <c r="B6" s="46" t="s">
        <v>87</v>
      </c>
      <c r="C6" s="36" t="s">
        <v>88</v>
      </c>
      <c r="D6" s="2"/>
      <c r="E6" s="2" t="s">
        <v>89</v>
      </c>
      <c r="F6" s="2" t="s">
        <v>90</v>
      </c>
      <c r="G6" s="36"/>
      <c r="H6" s="45">
        <v>42321</v>
      </c>
      <c r="I6" s="46" t="s">
        <v>91</v>
      </c>
      <c r="J6" s="2" t="s">
        <v>92</v>
      </c>
      <c r="K6" s="2" t="s">
        <v>93</v>
      </c>
      <c r="L6" s="2"/>
      <c r="M6" s="2"/>
      <c r="N6" s="47" t="s">
        <v>89</v>
      </c>
      <c r="O6" s="2" t="s">
        <v>94</v>
      </c>
    </row>
    <row r="7" spans="1:15" x14ac:dyDescent="0.25">
      <c r="A7" s="45">
        <v>41899</v>
      </c>
      <c r="B7" s="46" t="s">
        <v>95</v>
      </c>
      <c r="C7" s="36" t="s">
        <v>88</v>
      </c>
      <c r="D7" s="2"/>
      <c r="E7" s="2" t="s">
        <v>89</v>
      </c>
      <c r="F7" s="2" t="s">
        <v>96</v>
      </c>
      <c r="G7" s="36"/>
      <c r="H7" s="45">
        <v>42321</v>
      </c>
      <c r="I7" s="46" t="s">
        <v>97</v>
      </c>
      <c r="J7" s="2" t="s">
        <v>92</v>
      </c>
      <c r="K7" s="2" t="s">
        <v>93</v>
      </c>
      <c r="L7" s="2"/>
      <c r="M7" s="2"/>
      <c r="N7" s="47" t="s">
        <v>89</v>
      </c>
      <c r="O7" s="2" t="s">
        <v>94</v>
      </c>
    </row>
    <row r="8" spans="1:15" x14ac:dyDescent="0.25">
      <c r="A8" s="45">
        <v>41899</v>
      </c>
      <c r="B8" s="46" t="s">
        <v>98</v>
      </c>
      <c r="C8" s="36" t="s">
        <v>88</v>
      </c>
      <c r="D8" s="2"/>
      <c r="E8" s="2" t="s">
        <v>89</v>
      </c>
      <c r="F8" s="2" t="s">
        <v>99</v>
      </c>
      <c r="G8" s="36"/>
      <c r="H8" s="45">
        <v>43367</v>
      </c>
      <c r="I8" s="46" t="s">
        <v>91</v>
      </c>
      <c r="J8" s="48">
        <v>17.600000000000001</v>
      </c>
      <c r="K8" s="49">
        <v>9.2999999999999999E-2</v>
      </c>
      <c r="L8" s="49"/>
      <c r="M8" s="49"/>
      <c r="N8" s="47" t="s">
        <v>89</v>
      </c>
      <c r="O8" s="2" t="s">
        <v>100</v>
      </c>
    </row>
    <row r="9" spans="1:15" x14ac:dyDescent="0.25">
      <c r="A9" s="45">
        <v>43126</v>
      </c>
      <c r="B9" s="46" t="s">
        <v>87</v>
      </c>
      <c r="C9" s="2">
        <v>75</v>
      </c>
      <c r="D9" s="2">
        <v>1</v>
      </c>
      <c r="E9" s="2" t="s">
        <v>89</v>
      </c>
      <c r="F9" s="2" t="s">
        <v>101</v>
      </c>
      <c r="G9" s="36"/>
      <c r="H9" s="45">
        <v>43367</v>
      </c>
      <c r="I9" s="46" t="s">
        <v>97</v>
      </c>
      <c r="J9" s="48">
        <v>23.2</v>
      </c>
      <c r="K9" s="48" t="s">
        <v>102</v>
      </c>
      <c r="L9" s="48"/>
      <c r="M9" s="48"/>
      <c r="N9" s="47" t="s">
        <v>89</v>
      </c>
      <c r="O9" s="2" t="s">
        <v>103</v>
      </c>
    </row>
    <row r="10" spans="1:15" x14ac:dyDescent="0.25">
      <c r="A10" s="45">
        <v>43349</v>
      </c>
      <c r="B10" s="46" t="s">
        <v>95</v>
      </c>
      <c r="C10" s="2">
        <v>78</v>
      </c>
      <c r="D10" s="2">
        <v>2</v>
      </c>
      <c r="E10" s="2" t="s">
        <v>89</v>
      </c>
      <c r="F10" s="2" t="s">
        <v>104</v>
      </c>
      <c r="G10" s="36"/>
      <c r="H10" s="45">
        <v>43573</v>
      </c>
      <c r="I10" s="46" t="s">
        <v>91</v>
      </c>
      <c r="J10" s="2">
        <v>1.4</v>
      </c>
      <c r="K10" s="2" t="s">
        <v>105</v>
      </c>
      <c r="L10" s="2"/>
      <c r="M10" s="2"/>
      <c r="N10" s="47" t="s">
        <v>89</v>
      </c>
      <c r="O10" s="2" t="s">
        <v>106</v>
      </c>
    </row>
    <row r="11" spans="1:15" x14ac:dyDescent="0.25">
      <c r="A11" s="45">
        <v>43126</v>
      </c>
      <c r="B11" s="46" t="s">
        <v>98</v>
      </c>
      <c r="C11" s="2">
        <v>68</v>
      </c>
      <c r="D11" s="2">
        <v>1</v>
      </c>
      <c r="E11" s="2" t="s">
        <v>89</v>
      </c>
      <c r="F11" s="2" t="s">
        <v>107</v>
      </c>
      <c r="G11" s="36"/>
      <c r="H11" s="45">
        <v>43573</v>
      </c>
      <c r="I11" s="46" t="s">
        <v>97</v>
      </c>
      <c r="J11" s="2">
        <v>0.7</v>
      </c>
      <c r="K11" s="2" t="s">
        <v>108</v>
      </c>
      <c r="L11" s="2"/>
      <c r="M11" s="2"/>
      <c r="N11" s="47" t="s">
        <v>89</v>
      </c>
      <c r="O11" s="2" t="s">
        <v>109</v>
      </c>
    </row>
    <row r="12" spans="1:15" x14ac:dyDescent="0.25">
      <c r="A12" s="45">
        <v>43882</v>
      </c>
      <c r="B12" s="46" t="s">
        <v>87</v>
      </c>
      <c r="C12" s="2">
        <v>88</v>
      </c>
      <c r="D12" s="2">
        <v>2</v>
      </c>
      <c r="E12" s="2" t="s">
        <v>89</v>
      </c>
      <c r="F12" s="2" t="s">
        <v>110</v>
      </c>
      <c r="G12" s="36"/>
      <c r="H12" s="45">
        <v>44663</v>
      </c>
      <c r="I12" s="46" t="s">
        <v>91</v>
      </c>
      <c r="J12" s="2">
        <v>3.8</v>
      </c>
      <c r="K12" s="2" t="s">
        <v>111</v>
      </c>
      <c r="L12" s="2"/>
      <c r="M12" s="2"/>
      <c r="N12" s="47" t="s">
        <v>89</v>
      </c>
      <c r="O12" s="2" t="s">
        <v>112</v>
      </c>
    </row>
    <row r="13" spans="1:15" x14ac:dyDescent="0.25">
      <c r="A13" s="45">
        <v>43882</v>
      </c>
      <c r="B13" s="46" t="s">
        <v>95</v>
      </c>
      <c r="C13" s="2">
        <v>93</v>
      </c>
      <c r="D13" s="2">
        <v>2</v>
      </c>
      <c r="E13" s="2" t="s">
        <v>89</v>
      </c>
      <c r="F13" s="2" t="s">
        <v>113</v>
      </c>
      <c r="G13" s="36"/>
      <c r="H13" s="45">
        <v>44663</v>
      </c>
      <c r="I13" s="46" t="s">
        <v>97</v>
      </c>
      <c r="J13" s="2">
        <v>3.4</v>
      </c>
      <c r="K13" s="2">
        <v>1.78E-2</v>
      </c>
      <c r="L13" s="2"/>
      <c r="M13" s="2"/>
      <c r="N13" s="47" t="s">
        <v>89</v>
      </c>
      <c r="O13" s="2" t="s">
        <v>114</v>
      </c>
    </row>
    <row r="14" spans="1:15" x14ac:dyDescent="0.25">
      <c r="A14" s="45">
        <v>43882</v>
      </c>
      <c r="B14" s="46" t="s">
        <v>98</v>
      </c>
      <c r="C14" s="2">
        <v>81</v>
      </c>
      <c r="D14" s="2">
        <v>5</v>
      </c>
      <c r="E14" s="2" t="s">
        <v>89</v>
      </c>
      <c r="F14" s="2" t="s">
        <v>115</v>
      </c>
      <c r="G14" s="36"/>
      <c r="H14" s="45">
        <v>45496</v>
      </c>
      <c r="I14" s="46" t="s">
        <v>91</v>
      </c>
      <c r="J14" s="2">
        <v>3.7</v>
      </c>
      <c r="K14" s="2">
        <v>2.1100000000000001E-2</v>
      </c>
      <c r="L14" s="2">
        <v>2.6</v>
      </c>
      <c r="M14" s="2">
        <v>1.47E-2</v>
      </c>
      <c r="N14" s="47" t="s">
        <v>89</v>
      </c>
      <c r="O14" s="2" t="s">
        <v>116</v>
      </c>
    </row>
    <row r="15" spans="1:15" x14ac:dyDescent="0.25">
      <c r="A15" s="45">
        <v>44984</v>
      </c>
      <c r="B15" s="46" t="s">
        <v>87</v>
      </c>
      <c r="C15" s="2">
        <v>57</v>
      </c>
      <c r="D15" s="2">
        <v>1</v>
      </c>
      <c r="E15" s="2" t="s">
        <v>89</v>
      </c>
      <c r="F15" s="2" t="s">
        <v>117</v>
      </c>
      <c r="G15" s="33"/>
      <c r="H15" s="45">
        <v>45496</v>
      </c>
      <c r="I15" s="46" t="s">
        <v>97</v>
      </c>
      <c r="J15" s="2">
        <v>2.4</v>
      </c>
      <c r="K15" s="2">
        <v>1.0500000000000001E-2</v>
      </c>
      <c r="L15" s="2">
        <v>1.9</v>
      </c>
      <c r="M15" s="2">
        <v>8.3000000000000001E-3</v>
      </c>
      <c r="N15" s="47" t="s">
        <v>89</v>
      </c>
      <c r="O15" s="2" t="s">
        <v>118</v>
      </c>
    </row>
    <row r="16" spans="1:15" x14ac:dyDescent="0.25">
      <c r="A16" s="45">
        <v>44984</v>
      </c>
      <c r="B16" s="2" t="s">
        <v>95</v>
      </c>
      <c r="C16" s="2">
        <v>69</v>
      </c>
      <c r="D16" s="2" t="s">
        <v>119</v>
      </c>
      <c r="E16" s="2" t="s">
        <v>89</v>
      </c>
      <c r="F16" s="2" t="s">
        <v>120</v>
      </c>
      <c r="G16" s="33"/>
      <c r="H16" s="50">
        <v>45931</v>
      </c>
      <c r="I16" s="46" t="s">
        <v>91</v>
      </c>
      <c r="J16" s="33">
        <v>3.2</v>
      </c>
      <c r="K16" s="33">
        <v>1.44E-2</v>
      </c>
      <c r="L16" s="33">
        <v>2.7</v>
      </c>
      <c r="M16" s="33">
        <v>1.1900000000000001E-2</v>
      </c>
      <c r="N16" s="47" t="s">
        <v>89</v>
      </c>
      <c r="O16" s="51" t="s">
        <v>121</v>
      </c>
    </row>
    <row r="17" spans="1:15" x14ac:dyDescent="0.25">
      <c r="A17" s="45">
        <v>44984</v>
      </c>
      <c r="B17" s="2" t="s">
        <v>98</v>
      </c>
      <c r="C17" s="2">
        <v>57</v>
      </c>
      <c r="D17" s="2">
        <v>1</v>
      </c>
      <c r="E17" s="2" t="s">
        <v>89</v>
      </c>
      <c r="F17" s="2" t="s">
        <v>122</v>
      </c>
      <c r="H17" s="50">
        <v>45931</v>
      </c>
      <c r="I17" s="46" t="s">
        <v>97</v>
      </c>
      <c r="J17" s="33">
        <v>3.3</v>
      </c>
      <c r="K17" s="33">
        <v>1.8800000000000001E-2</v>
      </c>
      <c r="L17" s="33">
        <v>2.2999999999999998</v>
      </c>
      <c r="M17" s="33">
        <v>1.3299999999999999E-2</v>
      </c>
      <c r="N17" s="47" t="s">
        <v>89</v>
      </c>
      <c r="O17" s="51" t="s">
        <v>123</v>
      </c>
    </row>
    <row r="18" spans="1:15" x14ac:dyDescent="0.25">
      <c r="A18" s="45">
        <v>45496</v>
      </c>
      <c r="B18" s="46" t="s">
        <v>87</v>
      </c>
      <c r="C18" s="2">
        <v>67</v>
      </c>
      <c r="D18" s="2">
        <v>2</v>
      </c>
      <c r="E18" s="2" t="s">
        <v>89</v>
      </c>
      <c r="F18" s="2" t="s">
        <v>124</v>
      </c>
    </row>
    <row r="19" spans="1:15" x14ac:dyDescent="0.25">
      <c r="A19" s="45">
        <v>45496</v>
      </c>
      <c r="B19" s="2" t="s">
        <v>95</v>
      </c>
      <c r="C19" s="2">
        <v>71</v>
      </c>
      <c r="D19" s="2">
        <v>3</v>
      </c>
      <c r="E19" s="2" t="s">
        <v>89</v>
      </c>
      <c r="F19" s="2" t="s">
        <v>125</v>
      </c>
    </row>
    <row r="20" spans="1:15" x14ac:dyDescent="0.25">
      <c r="A20" s="45">
        <v>45496</v>
      </c>
      <c r="B20" s="2" t="s">
        <v>98</v>
      </c>
      <c r="C20" s="2">
        <v>70</v>
      </c>
      <c r="D20" s="2">
        <v>3</v>
      </c>
      <c r="E20" s="2" t="s">
        <v>89</v>
      </c>
      <c r="F20" s="2" t="s">
        <v>126</v>
      </c>
    </row>
    <row r="21" spans="1:15" ht="15" customHeight="1" x14ac:dyDescent="0.25">
      <c r="A21" s="50">
        <v>45931</v>
      </c>
      <c r="B21" s="46" t="s">
        <v>87</v>
      </c>
      <c r="C21" s="2">
        <v>71</v>
      </c>
      <c r="D21" s="2" t="s">
        <v>119</v>
      </c>
      <c r="E21" s="2" t="s">
        <v>89</v>
      </c>
      <c r="F21" s="51" t="s">
        <v>127</v>
      </c>
    </row>
    <row r="22" spans="1:15" ht="15" customHeight="1" x14ac:dyDescent="0.25">
      <c r="A22" s="50">
        <v>45931</v>
      </c>
      <c r="B22" s="2" t="s">
        <v>95</v>
      </c>
      <c r="C22" s="2">
        <v>75</v>
      </c>
      <c r="D22" s="2" t="s">
        <v>119</v>
      </c>
      <c r="E22" s="2" t="s">
        <v>89</v>
      </c>
      <c r="F22" s="51" t="s">
        <v>128</v>
      </c>
    </row>
    <row r="23" spans="1:15" ht="15" customHeight="1" x14ac:dyDescent="0.25">
      <c r="A23" s="50">
        <v>45931</v>
      </c>
      <c r="B23" s="2" t="s">
        <v>98</v>
      </c>
      <c r="C23" s="2">
        <v>75</v>
      </c>
      <c r="D23" s="2">
        <v>1</v>
      </c>
      <c r="E23" s="2" t="s">
        <v>89</v>
      </c>
      <c r="F23" s="51" t="s">
        <v>129</v>
      </c>
    </row>
  </sheetData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E16F-0B1C-4D46-8882-9849AEA47C70}">
  <sheetPr>
    <tabColor rgb="FFA8D08D"/>
  </sheetPr>
  <dimension ref="A1:AF50"/>
  <sheetViews>
    <sheetView showGridLines="0" workbookViewId="0">
      <pane xSplit="3" ySplit="5" topLeftCell="N20" activePane="bottomRight" state="frozen"/>
      <selection activeCell="I19" sqref="I19"/>
      <selection pane="topRight" activeCell="I19" sqref="I19"/>
      <selection pane="bottomLeft" activeCell="I19" sqref="I19"/>
      <selection pane="bottomRight" activeCell="C29" sqref="C29"/>
    </sheetView>
  </sheetViews>
  <sheetFormatPr defaultColWidth="14.42578125" defaultRowHeight="15" customHeight="1" x14ac:dyDescent="0.25"/>
  <cols>
    <col min="1" max="2" width="20.7109375" style="4" customWidth="1"/>
    <col min="3" max="3" width="21.85546875" style="4" customWidth="1"/>
    <col min="4" max="9" width="20.7109375" style="4" customWidth="1"/>
    <col min="10" max="22" width="8.7109375" style="4" customWidth="1"/>
    <col min="23" max="23" width="10.28515625" style="4" customWidth="1"/>
    <col min="24" max="31" width="8.7109375" style="4" customWidth="1"/>
    <col min="32" max="32" width="30.5703125" style="4" bestFit="1" customWidth="1"/>
    <col min="33" max="16384" width="14.42578125" style="4"/>
  </cols>
  <sheetData>
    <row r="1" spans="1:32" x14ac:dyDescent="0.25">
      <c r="A1" s="1" t="s">
        <v>130</v>
      </c>
      <c r="B1" s="33"/>
      <c r="C1" s="33"/>
      <c r="D1" s="33"/>
      <c r="E1" s="33"/>
      <c r="F1" s="33"/>
      <c r="G1" s="33"/>
    </row>
    <row r="2" spans="1:32" x14ac:dyDescent="0.25">
      <c r="A2" s="33"/>
      <c r="B2" s="33"/>
      <c r="C2" s="33"/>
      <c r="D2" s="33"/>
      <c r="E2" s="33"/>
      <c r="F2" s="33"/>
      <c r="G2" s="33"/>
    </row>
    <row r="3" spans="1:32" x14ac:dyDescent="0.25">
      <c r="A3" s="1" t="s">
        <v>131</v>
      </c>
      <c r="B3" s="33"/>
      <c r="C3" s="33"/>
      <c r="D3" s="33"/>
      <c r="E3" s="33"/>
      <c r="F3" s="33"/>
      <c r="G3" s="33"/>
    </row>
    <row r="4" spans="1:32" ht="60" x14ac:dyDescent="0.25">
      <c r="A4" s="2" t="s">
        <v>132</v>
      </c>
      <c r="B4" s="2" t="s">
        <v>133</v>
      </c>
      <c r="C4" s="33" t="s">
        <v>134</v>
      </c>
      <c r="D4" s="2" t="s">
        <v>135</v>
      </c>
      <c r="E4" s="2" t="s">
        <v>136</v>
      </c>
      <c r="F4" s="2" t="s">
        <v>137</v>
      </c>
      <c r="G4" s="33" t="s">
        <v>138</v>
      </c>
      <c r="H4" s="33" t="s">
        <v>139</v>
      </c>
      <c r="I4" s="33" t="s">
        <v>140</v>
      </c>
      <c r="J4" s="33" t="s">
        <v>141</v>
      </c>
      <c r="K4" s="33" t="s">
        <v>142</v>
      </c>
      <c r="L4" s="33" t="s">
        <v>143</v>
      </c>
      <c r="M4" s="33" t="s">
        <v>144</v>
      </c>
      <c r="N4" s="33" t="s">
        <v>145</v>
      </c>
      <c r="O4" s="33" t="s">
        <v>146</v>
      </c>
      <c r="P4" s="33" t="s">
        <v>147</v>
      </c>
      <c r="Q4" s="33" t="s">
        <v>148</v>
      </c>
      <c r="R4" s="33" t="s">
        <v>149</v>
      </c>
      <c r="S4" s="33" t="s">
        <v>150</v>
      </c>
      <c r="T4" s="33" t="s">
        <v>151</v>
      </c>
      <c r="U4" s="33" t="s">
        <v>152</v>
      </c>
      <c r="V4" s="33" t="s">
        <v>153</v>
      </c>
      <c r="W4" s="33" t="s">
        <v>154</v>
      </c>
      <c r="X4" s="33" t="s">
        <v>155</v>
      </c>
      <c r="Y4" s="33" t="s">
        <v>156</v>
      </c>
      <c r="Z4" s="33" t="s">
        <v>157</v>
      </c>
      <c r="AA4" s="33" t="s">
        <v>158</v>
      </c>
      <c r="AB4" s="33" t="s">
        <v>159</v>
      </c>
      <c r="AC4" s="33" t="s">
        <v>160</v>
      </c>
      <c r="AD4" s="33" t="s">
        <v>161</v>
      </c>
      <c r="AE4" s="33" t="s">
        <v>162</v>
      </c>
      <c r="AF4" s="33" t="s">
        <v>163</v>
      </c>
    </row>
    <row r="5" spans="1:32" x14ac:dyDescent="0.25">
      <c r="A5" s="52" t="s">
        <v>164</v>
      </c>
      <c r="B5" s="53"/>
      <c r="C5" s="54"/>
      <c r="D5" s="55"/>
      <c r="E5" s="53" t="s">
        <v>165</v>
      </c>
      <c r="F5" s="56">
        <v>40</v>
      </c>
      <c r="G5" s="57">
        <v>500</v>
      </c>
      <c r="H5" s="57">
        <v>1000</v>
      </c>
      <c r="I5" s="57">
        <v>350</v>
      </c>
      <c r="J5" s="57">
        <v>95</v>
      </c>
      <c r="K5" s="57">
        <v>75</v>
      </c>
      <c r="L5" s="54">
        <v>0.6</v>
      </c>
      <c r="M5" s="54">
        <v>30</v>
      </c>
      <c r="N5" s="53"/>
      <c r="O5" s="53">
        <v>1200</v>
      </c>
      <c r="P5" s="53">
        <v>1000</v>
      </c>
      <c r="Q5" s="57">
        <v>15</v>
      </c>
      <c r="R5" s="54"/>
      <c r="S5" s="54"/>
      <c r="T5" s="54"/>
      <c r="U5" s="57">
        <v>0.1</v>
      </c>
      <c r="V5" s="57">
        <v>6</v>
      </c>
      <c r="W5" s="53">
        <v>0.1</v>
      </c>
      <c r="X5" s="57">
        <v>0.3</v>
      </c>
      <c r="Y5" s="54">
        <v>4</v>
      </c>
      <c r="Z5" s="57">
        <v>2</v>
      </c>
      <c r="AA5" s="53">
        <v>4</v>
      </c>
      <c r="AB5" s="57">
        <v>0.2</v>
      </c>
      <c r="AC5" s="53">
        <v>0.3</v>
      </c>
      <c r="AD5" s="53">
        <v>0.4</v>
      </c>
      <c r="AE5" s="57">
        <v>0.8</v>
      </c>
      <c r="AF5" s="58"/>
    </row>
    <row r="6" spans="1:32" x14ac:dyDescent="0.25">
      <c r="A6" s="59">
        <v>43529</v>
      </c>
      <c r="B6" s="60" t="s">
        <v>166</v>
      </c>
      <c r="C6" s="58" t="s">
        <v>167</v>
      </c>
      <c r="D6" s="61" t="s">
        <v>168</v>
      </c>
      <c r="E6" s="62">
        <v>6.9</v>
      </c>
      <c r="F6" s="58">
        <v>20</v>
      </c>
      <c r="G6" s="58">
        <v>239</v>
      </c>
      <c r="H6" s="58">
        <v>498</v>
      </c>
      <c r="I6" s="60">
        <v>193</v>
      </c>
      <c r="J6" s="62">
        <v>73.400000000000006</v>
      </c>
      <c r="K6" s="62">
        <v>59.8</v>
      </c>
      <c r="L6" s="62">
        <v>0.02</v>
      </c>
      <c r="M6" s="62">
        <v>1</v>
      </c>
      <c r="N6" s="58"/>
      <c r="O6" s="58">
        <v>503</v>
      </c>
      <c r="P6" s="58">
        <v>642</v>
      </c>
      <c r="Q6" s="62">
        <v>10.6</v>
      </c>
      <c r="R6" s="62">
        <v>0.52</v>
      </c>
      <c r="S6" s="62">
        <v>9</v>
      </c>
      <c r="T6" s="62">
        <v>1.1000000000000001</v>
      </c>
      <c r="U6" s="58">
        <v>0.05</v>
      </c>
      <c r="V6" s="58">
        <v>3.2</v>
      </c>
      <c r="W6" s="63">
        <v>2E-3</v>
      </c>
      <c r="X6" s="63">
        <v>0.17</v>
      </c>
      <c r="Y6" s="63">
        <v>0.72</v>
      </c>
      <c r="Z6" s="63">
        <v>1.8</v>
      </c>
      <c r="AA6" s="63">
        <v>0.1</v>
      </c>
      <c r="AB6" s="63">
        <v>0.1</v>
      </c>
      <c r="AC6" s="63">
        <v>0.01</v>
      </c>
      <c r="AD6" s="63">
        <v>0.03</v>
      </c>
      <c r="AE6" s="63">
        <v>0.44</v>
      </c>
      <c r="AF6" s="58"/>
    </row>
    <row r="7" spans="1:32" x14ac:dyDescent="0.25">
      <c r="A7" s="59">
        <v>43592</v>
      </c>
      <c r="B7" s="60" t="s">
        <v>166</v>
      </c>
      <c r="C7" s="58" t="s">
        <v>169</v>
      </c>
      <c r="D7" s="61" t="s">
        <v>168</v>
      </c>
      <c r="E7" s="62">
        <v>7</v>
      </c>
      <c r="F7" s="58">
        <v>100</v>
      </c>
      <c r="G7" s="58">
        <v>421</v>
      </c>
      <c r="H7" s="58">
        <v>725</v>
      </c>
      <c r="I7" s="60"/>
      <c r="J7" s="62">
        <v>93</v>
      </c>
      <c r="K7" s="62">
        <v>63.4</v>
      </c>
      <c r="L7" s="62">
        <v>0.02</v>
      </c>
      <c r="M7" s="62">
        <v>1</v>
      </c>
      <c r="N7" s="58"/>
      <c r="O7" s="58"/>
      <c r="P7" s="58"/>
      <c r="Q7" s="62">
        <v>3</v>
      </c>
      <c r="R7" s="62">
        <v>0.5</v>
      </c>
      <c r="S7" s="62">
        <v>1.4</v>
      </c>
      <c r="T7" s="62">
        <v>1.1000000000000001</v>
      </c>
      <c r="U7" s="58"/>
      <c r="V7" s="58"/>
      <c r="W7" s="63">
        <v>2E-3</v>
      </c>
      <c r="X7" s="63">
        <v>0.7</v>
      </c>
      <c r="Y7" s="63">
        <v>14.1</v>
      </c>
      <c r="Z7" s="63">
        <v>2.7</v>
      </c>
      <c r="AA7" s="63">
        <v>0.17</v>
      </c>
      <c r="AB7" s="63">
        <v>1.3</v>
      </c>
      <c r="AC7" s="63">
        <v>0.01</v>
      </c>
      <c r="AD7" s="63">
        <v>0.04</v>
      </c>
      <c r="AE7" s="63">
        <v>0.56000000000000005</v>
      </c>
      <c r="AF7" s="58"/>
    </row>
    <row r="8" spans="1:32" x14ac:dyDescent="0.25">
      <c r="A8" s="59">
        <v>43656</v>
      </c>
      <c r="B8" s="60" t="s">
        <v>166</v>
      </c>
      <c r="C8" s="58" t="s">
        <v>170</v>
      </c>
      <c r="D8" s="61" t="s">
        <v>168</v>
      </c>
      <c r="E8" s="62">
        <v>6.9</v>
      </c>
      <c r="F8" s="58">
        <v>20</v>
      </c>
      <c r="G8" s="58">
        <v>355</v>
      </c>
      <c r="H8" s="58">
        <v>1030</v>
      </c>
      <c r="I8" s="60"/>
      <c r="J8" s="62">
        <v>96</v>
      </c>
      <c r="K8" s="62">
        <v>43.2</v>
      </c>
      <c r="L8" s="62">
        <v>0.02</v>
      </c>
      <c r="M8" s="62">
        <v>1</v>
      </c>
      <c r="N8" s="58"/>
      <c r="O8" s="58"/>
      <c r="P8" s="58"/>
      <c r="Q8" s="62">
        <v>6.5</v>
      </c>
      <c r="R8" s="62">
        <v>1</v>
      </c>
      <c r="S8" s="62">
        <v>3.9</v>
      </c>
      <c r="T8" s="62">
        <v>1.6</v>
      </c>
      <c r="U8" s="58"/>
      <c r="V8" s="58"/>
      <c r="W8" s="63">
        <v>2E-3</v>
      </c>
      <c r="X8" s="63">
        <v>0.16</v>
      </c>
      <c r="Y8" s="63">
        <v>0.72</v>
      </c>
      <c r="Z8" s="63">
        <v>2.4</v>
      </c>
      <c r="AA8" s="63">
        <v>0.1</v>
      </c>
      <c r="AB8" s="63">
        <v>0.1</v>
      </c>
      <c r="AC8" s="63">
        <v>0.01</v>
      </c>
      <c r="AD8" s="63">
        <v>0.03</v>
      </c>
      <c r="AE8" s="63">
        <v>0.48</v>
      </c>
      <c r="AF8" s="58"/>
    </row>
    <row r="9" spans="1:32" x14ac:dyDescent="0.25">
      <c r="A9" s="59">
        <v>43748</v>
      </c>
      <c r="B9" s="60" t="s">
        <v>166</v>
      </c>
      <c r="C9" s="58" t="s">
        <v>171</v>
      </c>
      <c r="D9" s="61" t="s">
        <v>168</v>
      </c>
      <c r="E9" s="62">
        <v>7.1</v>
      </c>
      <c r="F9" s="58">
        <v>40</v>
      </c>
      <c r="G9" s="58">
        <v>310</v>
      </c>
      <c r="H9" s="58">
        <v>543</v>
      </c>
      <c r="I9" s="60"/>
      <c r="J9" s="62">
        <v>70</v>
      </c>
      <c r="K9" s="62">
        <v>45</v>
      </c>
      <c r="L9" s="62">
        <v>0.15</v>
      </c>
      <c r="M9" s="62">
        <v>1</v>
      </c>
      <c r="N9" s="58">
        <v>34.9</v>
      </c>
      <c r="O9" s="58"/>
      <c r="P9" s="58"/>
      <c r="Q9" s="62">
        <v>1.7</v>
      </c>
      <c r="R9" s="62">
        <v>1.2</v>
      </c>
      <c r="S9" s="62">
        <v>0.5</v>
      </c>
      <c r="T9" s="62">
        <v>0.52</v>
      </c>
      <c r="U9" s="58"/>
      <c r="V9" s="58"/>
      <c r="W9" s="63">
        <v>2E-3</v>
      </c>
      <c r="X9" s="63">
        <v>0.17</v>
      </c>
      <c r="Y9" s="63">
        <v>1.5</v>
      </c>
      <c r="Z9" s="63">
        <v>3.9</v>
      </c>
      <c r="AA9" s="63">
        <v>0.1</v>
      </c>
      <c r="AB9" s="63">
        <v>0.1</v>
      </c>
      <c r="AC9" s="63">
        <v>0.01</v>
      </c>
      <c r="AD9" s="63">
        <v>0.03</v>
      </c>
      <c r="AE9" s="63">
        <v>0.6</v>
      </c>
      <c r="AF9" s="58"/>
    </row>
    <row r="10" spans="1:32" x14ac:dyDescent="0.25">
      <c r="A10" s="59">
        <v>43893</v>
      </c>
      <c r="B10" s="58" t="s">
        <v>166</v>
      </c>
      <c r="C10" s="58" t="s">
        <v>172</v>
      </c>
      <c r="D10" s="61" t="s">
        <v>168</v>
      </c>
      <c r="E10" s="62">
        <v>7.2</v>
      </c>
      <c r="F10" s="58">
        <v>40</v>
      </c>
      <c r="G10" s="58">
        <v>373</v>
      </c>
      <c r="H10" s="58">
        <v>683</v>
      </c>
      <c r="I10" s="58"/>
      <c r="J10" s="62">
        <v>87.3</v>
      </c>
      <c r="K10" s="62">
        <v>63.2</v>
      </c>
      <c r="L10" s="62">
        <v>0.12</v>
      </c>
      <c r="M10" s="62">
        <v>1</v>
      </c>
      <c r="N10" s="58"/>
      <c r="O10" s="58"/>
      <c r="P10" s="58"/>
      <c r="Q10" s="62">
        <v>2.4</v>
      </c>
      <c r="R10" s="62">
        <v>0.5</v>
      </c>
      <c r="S10" s="62">
        <v>1.5</v>
      </c>
      <c r="T10" s="62">
        <v>0.93</v>
      </c>
      <c r="U10" s="58"/>
      <c r="V10" s="58"/>
      <c r="W10" s="63">
        <v>2E-3</v>
      </c>
      <c r="X10" s="63">
        <v>0.13</v>
      </c>
      <c r="Y10" s="63">
        <v>0.82</v>
      </c>
      <c r="Z10" s="63">
        <v>1.9</v>
      </c>
      <c r="AA10" s="63">
        <v>0.11</v>
      </c>
      <c r="AB10" s="63">
        <v>0.1</v>
      </c>
      <c r="AC10" s="63">
        <v>0.02</v>
      </c>
      <c r="AD10" s="63">
        <v>0.05</v>
      </c>
      <c r="AE10" s="63">
        <v>0.56999999999999995</v>
      </c>
      <c r="AF10" s="58"/>
    </row>
    <row r="11" spans="1:32" x14ac:dyDescent="0.25">
      <c r="A11" s="59">
        <v>44000</v>
      </c>
      <c r="B11" s="58" t="s">
        <v>166</v>
      </c>
      <c r="C11" s="58" t="s">
        <v>173</v>
      </c>
      <c r="D11" s="61" t="s">
        <v>168</v>
      </c>
      <c r="E11" s="62">
        <v>6.5</v>
      </c>
      <c r="F11" s="58">
        <v>40</v>
      </c>
      <c r="G11" s="58">
        <v>542</v>
      </c>
      <c r="H11" s="58">
        <v>812</v>
      </c>
      <c r="I11" s="58"/>
      <c r="J11" s="62">
        <v>110</v>
      </c>
      <c r="K11" s="62">
        <v>74.599999999999994</v>
      </c>
      <c r="L11" s="62">
        <v>0.02</v>
      </c>
      <c r="M11" s="62">
        <v>1</v>
      </c>
      <c r="N11" s="58"/>
      <c r="O11" s="58"/>
      <c r="P11" s="58"/>
      <c r="Q11" s="62">
        <v>4.9000000000000004</v>
      </c>
      <c r="R11" s="62">
        <v>0.5</v>
      </c>
      <c r="S11" s="62">
        <v>1.1000000000000001</v>
      </c>
      <c r="T11" s="62">
        <v>3.8</v>
      </c>
      <c r="U11" s="58"/>
      <c r="V11" s="58"/>
      <c r="W11" s="63">
        <v>2E-3</v>
      </c>
      <c r="X11" s="63">
        <v>0.17</v>
      </c>
      <c r="Y11" s="63">
        <v>5.8</v>
      </c>
      <c r="Z11" s="63">
        <v>3.2</v>
      </c>
      <c r="AA11" s="63">
        <v>0.19</v>
      </c>
      <c r="AB11" s="63">
        <v>0.27</v>
      </c>
      <c r="AC11" s="63">
        <v>0.02</v>
      </c>
      <c r="AD11" s="63">
        <v>0.05</v>
      </c>
      <c r="AE11" s="63">
        <v>0.51</v>
      </c>
      <c r="AF11" s="58"/>
    </row>
    <row r="12" spans="1:32" x14ac:dyDescent="0.25">
      <c r="A12" s="59">
        <v>44082</v>
      </c>
      <c r="B12" s="58" t="s">
        <v>166</v>
      </c>
      <c r="C12" s="58" t="s">
        <v>174</v>
      </c>
      <c r="D12" s="61" t="s">
        <v>168</v>
      </c>
      <c r="E12" s="62">
        <v>6.8</v>
      </c>
      <c r="F12" s="58">
        <v>40</v>
      </c>
      <c r="G12" s="58">
        <v>160</v>
      </c>
      <c r="H12" s="58">
        <v>671</v>
      </c>
      <c r="I12" s="58"/>
      <c r="J12" s="62">
        <v>65</v>
      </c>
      <c r="K12" s="62">
        <v>33.6</v>
      </c>
      <c r="L12" s="62">
        <v>0.02</v>
      </c>
      <c r="M12" s="62">
        <v>1</v>
      </c>
      <c r="N12" s="58"/>
      <c r="O12" s="58"/>
      <c r="P12" s="58"/>
      <c r="Q12" s="62">
        <v>7.2</v>
      </c>
      <c r="R12" s="62">
        <v>0.51</v>
      </c>
      <c r="S12" s="62">
        <v>3.6</v>
      </c>
      <c r="T12" s="62">
        <v>3.1</v>
      </c>
      <c r="U12" s="58"/>
      <c r="V12" s="58"/>
      <c r="W12" s="63">
        <v>2E-3</v>
      </c>
      <c r="X12" s="63">
        <v>0.1</v>
      </c>
      <c r="Y12" s="63">
        <v>0.71</v>
      </c>
      <c r="Z12" s="63">
        <v>1.8</v>
      </c>
      <c r="AA12" s="63">
        <v>0.11</v>
      </c>
      <c r="AB12" s="63">
        <v>0.1</v>
      </c>
      <c r="AC12" s="63">
        <v>0.02</v>
      </c>
      <c r="AD12" s="63">
        <v>0.05</v>
      </c>
      <c r="AE12" s="63">
        <v>0.27</v>
      </c>
      <c r="AF12" s="58"/>
    </row>
    <row r="13" spans="1:32" x14ac:dyDescent="0.25">
      <c r="A13" s="59">
        <v>44083</v>
      </c>
      <c r="B13" s="58" t="s">
        <v>166</v>
      </c>
      <c r="C13" s="58" t="s">
        <v>175</v>
      </c>
      <c r="D13" s="61" t="s">
        <v>168</v>
      </c>
      <c r="E13" s="62">
        <v>6.9</v>
      </c>
      <c r="F13" s="58">
        <v>80</v>
      </c>
      <c r="G13" s="58">
        <v>165</v>
      </c>
      <c r="H13" s="58">
        <v>623</v>
      </c>
      <c r="I13" s="58"/>
      <c r="J13" s="62">
        <v>63.3</v>
      </c>
      <c r="K13" s="62">
        <v>42.4</v>
      </c>
      <c r="L13" s="62">
        <v>0.02</v>
      </c>
      <c r="M13" s="62">
        <v>1</v>
      </c>
      <c r="N13" s="58"/>
      <c r="O13" s="58"/>
      <c r="P13" s="58"/>
      <c r="Q13" s="62">
        <v>5</v>
      </c>
      <c r="R13" s="62">
        <v>0.5</v>
      </c>
      <c r="S13" s="62">
        <v>1.4</v>
      </c>
      <c r="T13" s="62">
        <v>3.6</v>
      </c>
      <c r="U13" s="58"/>
      <c r="V13" s="58"/>
      <c r="W13" s="63">
        <v>2E-3</v>
      </c>
      <c r="X13" s="63">
        <v>0.1</v>
      </c>
      <c r="Y13" s="63">
        <v>0.75</v>
      </c>
      <c r="Z13" s="63">
        <v>1.6</v>
      </c>
      <c r="AA13" s="63">
        <v>0.1</v>
      </c>
      <c r="AB13" s="63">
        <v>0.1</v>
      </c>
      <c r="AC13" s="63">
        <v>0.02</v>
      </c>
      <c r="AD13" s="63">
        <v>0.05</v>
      </c>
      <c r="AE13" s="63">
        <v>0.17</v>
      </c>
      <c r="AF13" s="58"/>
    </row>
    <row r="14" spans="1:32" x14ac:dyDescent="0.25">
      <c r="A14" s="59">
        <v>44085</v>
      </c>
      <c r="B14" s="58" t="s">
        <v>166</v>
      </c>
      <c r="C14" s="58" t="s">
        <v>176</v>
      </c>
      <c r="D14" s="61" t="s">
        <v>168</v>
      </c>
      <c r="E14" s="62">
        <v>7.1</v>
      </c>
      <c r="F14" s="58">
        <v>80</v>
      </c>
      <c r="G14" s="58">
        <v>92</v>
      </c>
      <c r="H14" s="58">
        <v>403</v>
      </c>
      <c r="I14" s="58"/>
      <c r="J14" s="62">
        <v>63.4</v>
      </c>
      <c r="K14" s="62">
        <v>49.6</v>
      </c>
      <c r="L14" s="62">
        <v>0.37</v>
      </c>
      <c r="M14" s="62">
        <v>1</v>
      </c>
      <c r="N14" s="58"/>
      <c r="O14" s="58"/>
      <c r="P14" s="58"/>
      <c r="Q14" s="62">
        <v>3.7</v>
      </c>
      <c r="R14" s="62">
        <v>2.2999999999999998</v>
      </c>
      <c r="S14" s="62">
        <v>1</v>
      </c>
      <c r="T14" s="62">
        <v>0.42</v>
      </c>
      <c r="U14" s="58"/>
      <c r="V14" s="58"/>
      <c r="W14" s="63">
        <v>2E-3</v>
      </c>
      <c r="X14" s="63">
        <v>0.1</v>
      </c>
      <c r="Y14" s="63">
        <v>0.57999999999999996</v>
      </c>
      <c r="Z14" s="63">
        <v>1.8</v>
      </c>
      <c r="AA14" s="63">
        <v>0.1</v>
      </c>
      <c r="AB14" s="63">
        <v>0.1</v>
      </c>
      <c r="AC14" s="63">
        <v>0.02</v>
      </c>
      <c r="AD14" s="63">
        <v>0.05</v>
      </c>
      <c r="AE14" s="63">
        <v>0.18</v>
      </c>
      <c r="AF14" s="58" t="s">
        <v>177</v>
      </c>
    </row>
    <row r="15" spans="1:32" x14ac:dyDescent="0.25">
      <c r="A15" s="59">
        <v>44266</v>
      </c>
      <c r="B15" s="58" t="s">
        <v>178</v>
      </c>
      <c r="C15" s="58">
        <v>1110085</v>
      </c>
      <c r="D15" s="61" t="s">
        <v>168</v>
      </c>
      <c r="E15" s="62">
        <v>7.8</v>
      </c>
      <c r="F15" s="58">
        <v>99</v>
      </c>
      <c r="G15" s="58">
        <v>220</v>
      </c>
      <c r="H15" s="58">
        <v>300</v>
      </c>
      <c r="I15" s="58"/>
      <c r="J15" s="62">
        <v>80</v>
      </c>
      <c r="K15" s="62">
        <v>59</v>
      </c>
      <c r="L15" s="62">
        <v>0.1</v>
      </c>
      <c r="M15" s="62">
        <v>0.28999999999999998</v>
      </c>
      <c r="N15" s="58"/>
      <c r="O15" s="58"/>
      <c r="P15" s="58"/>
      <c r="Q15" s="62">
        <v>5.7</v>
      </c>
      <c r="R15" s="62">
        <v>2.4</v>
      </c>
      <c r="S15" s="62">
        <v>5.7</v>
      </c>
      <c r="T15" s="62">
        <v>7.3999999999999996E-2</v>
      </c>
      <c r="U15" s="58"/>
      <c r="V15" s="58"/>
      <c r="W15" s="64">
        <v>7.4999999999999993E-5</v>
      </c>
      <c r="X15" s="63">
        <v>5.8000000000000003E-2</v>
      </c>
      <c r="Y15" s="63">
        <v>0.65</v>
      </c>
      <c r="Z15" s="63">
        <v>2.2999999999999998</v>
      </c>
      <c r="AA15" s="63">
        <v>6.8000000000000005E-2</v>
      </c>
      <c r="AB15" s="63">
        <v>8.3999999999999995E-3</v>
      </c>
      <c r="AC15" s="63">
        <v>8.7000000000000001E-4</v>
      </c>
      <c r="AD15" s="63">
        <v>0.04</v>
      </c>
      <c r="AE15" s="63">
        <v>0.28000000000000003</v>
      </c>
      <c r="AF15" s="58" t="s">
        <v>179</v>
      </c>
    </row>
    <row r="16" spans="1:32" x14ac:dyDescent="0.25">
      <c r="A16" s="59">
        <v>44328</v>
      </c>
      <c r="B16" s="58" t="s">
        <v>178</v>
      </c>
      <c r="C16" s="58">
        <v>1120730</v>
      </c>
      <c r="D16" s="61" t="s">
        <v>168</v>
      </c>
      <c r="E16" s="62">
        <v>7.6</v>
      </c>
      <c r="F16" s="58">
        <v>19</v>
      </c>
      <c r="G16" s="58">
        <v>440</v>
      </c>
      <c r="H16" s="58">
        <v>140</v>
      </c>
      <c r="I16" s="58"/>
      <c r="J16" s="62">
        <v>79</v>
      </c>
      <c r="K16" s="62">
        <v>62</v>
      </c>
      <c r="L16" s="62">
        <v>0.03</v>
      </c>
      <c r="M16" s="62">
        <v>0.28999999999999998</v>
      </c>
      <c r="N16" s="58"/>
      <c r="O16" s="58"/>
      <c r="P16" s="58"/>
      <c r="Q16" s="62">
        <v>3.6</v>
      </c>
      <c r="R16" s="62">
        <v>1.4</v>
      </c>
      <c r="S16" s="62">
        <v>2.2000000000000002</v>
      </c>
      <c r="T16" s="62">
        <v>0.37</v>
      </c>
      <c r="U16" s="58"/>
      <c r="V16" s="58"/>
      <c r="W16" s="64">
        <v>1E-4</v>
      </c>
      <c r="X16" s="63">
        <v>8.3000000000000004E-2</v>
      </c>
      <c r="Y16" s="63">
        <v>1.2</v>
      </c>
      <c r="Z16" s="63">
        <v>2.5</v>
      </c>
      <c r="AA16" s="63">
        <v>6.3E-2</v>
      </c>
      <c r="AB16" s="63">
        <v>2.5999999999999999E-2</v>
      </c>
      <c r="AC16" s="63">
        <v>2.0999999999999999E-3</v>
      </c>
      <c r="AD16" s="63">
        <v>3.5000000000000003E-2</v>
      </c>
      <c r="AE16" s="63">
        <v>0.47</v>
      </c>
      <c r="AF16" s="58"/>
    </row>
    <row r="17" spans="1:32" x14ac:dyDescent="0.25">
      <c r="A17" s="59">
        <v>44378</v>
      </c>
      <c r="B17" s="58" t="s">
        <v>178</v>
      </c>
      <c r="C17" s="58">
        <v>1126188</v>
      </c>
      <c r="D17" s="61" t="s">
        <v>168</v>
      </c>
      <c r="E17" s="62">
        <v>7.5</v>
      </c>
      <c r="F17" s="58">
        <v>9</v>
      </c>
      <c r="G17" s="58">
        <v>350</v>
      </c>
      <c r="H17" s="58">
        <v>580</v>
      </c>
      <c r="I17" s="58"/>
      <c r="J17" s="62">
        <v>100</v>
      </c>
      <c r="K17" s="62">
        <v>110</v>
      </c>
      <c r="L17" s="62">
        <v>0.03</v>
      </c>
      <c r="M17" s="62">
        <v>8.1</v>
      </c>
      <c r="N17" s="58"/>
      <c r="O17" s="58"/>
      <c r="P17" s="58"/>
      <c r="Q17" s="62">
        <v>4.5999999999999996</v>
      </c>
      <c r="R17" s="62">
        <v>0.3</v>
      </c>
      <c r="S17" s="62">
        <v>4.3</v>
      </c>
      <c r="T17" s="62">
        <v>0.15</v>
      </c>
      <c r="U17" s="58"/>
      <c r="V17" s="58"/>
      <c r="W17" s="64">
        <v>7.4999999999999993E-5</v>
      </c>
      <c r="X17" s="63">
        <v>3.9E-2</v>
      </c>
      <c r="Y17" s="63">
        <v>0.46</v>
      </c>
      <c r="Z17" s="63">
        <v>2.7</v>
      </c>
      <c r="AA17" s="63">
        <v>6.0999999999999999E-2</v>
      </c>
      <c r="AB17" s="63">
        <v>4.1000000000000003E-3</v>
      </c>
      <c r="AC17" s="63">
        <v>9.7000000000000005E-4</v>
      </c>
      <c r="AD17" s="63">
        <v>1.4999999999999999E-2</v>
      </c>
      <c r="AE17" s="63">
        <v>0.28000000000000003</v>
      </c>
      <c r="AF17" s="58"/>
    </row>
    <row r="18" spans="1:32" x14ac:dyDescent="0.25">
      <c r="A18" s="59">
        <v>44449</v>
      </c>
      <c r="B18" s="58" t="s">
        <v>178</v>
      </c>
      <c r="C18" s="58">
        <v>1136303</v>
      </c>
      <c r="D18" s="61" t="s">
        <v>168</v>
      </c>
      <c r="E18" s="62">
        <v>7.7</v>
      </c>
      <c r="F18" s="58">
        <v>9</v>
      </c>
      <c r="G18" s="58">
        <v>190</v>
      </c>
      <c r="H18" s="58">
        <v>840</v>
      </c>
      <c r="I18" s="58"/>
      <c r="J18" s="62">
        <v>77</v>
      </c>
      <c r="K18" s="62">
        <v>61</v>
      </c>
      <c r="L18" s="62">
        <v>0.03</v>
      </c>
      <c r="M18" s="62">
        <v>0.28999999999999998</v>
      </c>
      <c r="N18" s="58"/>
      <c r="O18" s="58"/>
      <c r="P18" s="58"/>
      <c r="Q18" s="62">
        <v>0.74</v>
      </c>
      <c r="R18" s="62">
        <v>0.47</v>
      </c>
      <c r="S18" s="62">
        <v>0.65</v>
      </c>
      <c r="T18" s="62">
        <v>0.74</v>
      </c>
      <c r="U18" s="58"/>
      <c r="V18" s="58"/>
      <c r="W18" s="64">
        <v>7.7999999999999999E-5</v>
      </c>
      <c r="X18" s="63">
        <v>0.06</v>
      </c>
      <c r="Y18" s="63">
        <v>0.69</v>
      </c>
      <c r="Z18" s="63">
        <v>1.9</v>
      </c>
      <c r="AA18" s="63">
        <v>8.8999999999999996E-2</v>
      </c>
      <c r="AB18" s="63">
        <v>6.3E-3</v>
      </c>
      <c r="AC18" s="63">
        <v>1.8E-3</v>
      </c>
      <c r="AD18" s="63">
        <v>3.7999999999999999E-2</v>
      </c>
      <c r="AE18" s="63">
        <v>0.36</v>
      </c>
      <c r="AF18" s="58"/>
    </row>
    <row r="19" spans="1:32" x14ac:dyDescent="0.25">
      <c r="A19" s="59">
        <v>44631</v>
      </c>
      <c r="B19" s="58" t="s">
        <v>178</v>
      </c>
      <c r="C19" s="58">
        <v>1151712</v>
      </c>
      <c r="D19" s="61" t="s">
        <v>168</v>
      </c>
      <c r="E19" s="62">
        <v>6.9</v>
      </c>
      <c r="F19" s="58">
        <v>39</v>
      </c>
      <c r="G19" s="58">
        <v>330</v>
      </c>
      <c r="H19" s="58">
        <v>620</v>
      </c>
      <c r="I19" s="58"/>
      <c r="J19" s="62">
        <v>56</v>
      </c>
      <c r="K19" s="62">
        <v>40</v>
      </c>
      <c r="L19" s="62">
        <v>0.19</v>
      </c>
      <c r="M19" s="62">
        <v>0.28999999999999998</v>
      </c>
      <c r="N19" s="58"/>
      <c r="O19" s="58"/>
      <c r="P19" s="58"/>
      <c r="Q19" s="62">
        <v>1.9</v>
      </c>
      <c r="R19" s="62">
        <v>0.56999999999999995</v>
      </c>
      <c r="S19" s="62">
        <v>1.3</v>
      </c>
      <c r="T19" s="62">
        <v>0.15</v>
      </c>
      <c r="U19" s="58"/>
      <c r="V19" s="58"/>
      <c r="W19" s="64">
        <v>7.4999999999999993E-5</v>
      </c>
      <c r="X19" s="63">
        <v>7.4999999999999997E-2</v>
      </c>
      <c r="Y19" s="63">
        <v>0.46</v>
      </c>
      <c r="Z19" s="63">
        <v>1.5</v>
      </c>
      <c r="AA19" s="63">
        <v>7.5999999999999998E-2</v>
      </c>
      <c r="AB19" s="63">
        <v>3.8999999999999998E-3</v>
      </c>
      <c r="AC19" s="63">
        <v>1E-3</v>
      </c>
      <c r="AD19" s="63">
        <v>0.02</v>
      </c>
      <c r="AE19" s="63">
        <v>0.31</v>
      </c>
      <c r="AF19" s="58" t="s">
        <v>179</v>
      </c>
    </row>
    <row r="20" spans="1:32" x14ac:dyDescent="0.25">
      <c r="A20" s="59">
        <v>44680</v>
      </c>
      <c r="B20" s="58" t="s">
        <v>178</v>
      </c>
      <c r="C20" s="58">
        <v>1155506</v>
      </c>
      <c r="D20" s="61" t="s">
        <v>168</v>
      </c>
      <c r="E20" s="62">
        <v>7.4</v>
      </c>
      <c r="F20" s="58">
        <v>79</v>
      </c>
      <c r="G20" s="58">
        <v>280</v>
      </c>
      <c r="H20" s="58">
        <v>120</v>
      </c>
      <c r="I20" s="58">
        <v>31</v>
      </c>
      <c r="J20" s="62">
        <v>54</v>
      </c>
      <c r="K20" s="62">
        <v>68</v>
      </c>
      <c r="L20" s="62">
        <v>0.03</v>
      </c>
      <c r="M20" s="62">
        <v>0.28999999999999998</v>
      </c>
      <c r="N20" s="58"/>
      <c r="O20" s="58"/>
      <c r="P20" s="58"/>
      <c r="Q20" s="62">
        <v>1.5</v>
      </c>
      <c r="R20" s="62">
        <v>0.15</v>
      </c>
      <c r="S20" s="62">
        <v>1.3</v>
      </c>
      <c r="T20" s="62">
        <v>0.37</v>
      </c>
      <c r="U20" s="58"/>
      <c r="V20" s="58"/>
      <c r="W20" s="64">
        <v>7.4999999999999993E-5</v>
      </c>
      <c r="X20" s="63">
        <v>9.6000000000000002E-2</v>
      </c>
      <c r="Y20" s="63">
        <v>0.65</v>
      </c>
      <c r="Z20" s="63">
        <v>1.8</v>
      </c>
      <c r="AA20" s="63">
        <v>7.9000000000000001E-2</v>
      </c>
      <c r="AB20" s="63">
        <v>4.1000000000000003E-3</v>
      </c>
      <c r="AC20" s="63">
        <v>1.1999999999999999E-3</v>
      </c>
      <c r="AD20" s="63">
        <v>4.1000000000000002E-2</v>
      </c>
      <c r="AE20" s="63">
        <v>0.36</v>
      </c>
      <c r="AF20" s="58"/>
    </row>
    <row r="21" spans="1:32" ht="15.75" customHeight="1" x14ac:dyDescent="0.25">
      <c r="A21" s="59">
        <v>44736</v>
      </c>
      <c r="B21" s="58" t="s">
        <v>178</v>
      </c>
      <c r="C21" s="58">
        <v>1160454</v>
      </c>
      <c r="D21" s="61" t="s">
        <v>168</v>
      </c>
      <c r="E21" s="62">
        <v>7.4</v>
      </c>
      <c r="F21" s="58">
        <v>79</v>
      </c>
      <c r="G21" s="58">
        <v>540</v>
      </c>
      <c r="H21" s="58">
        <v>800</v>
      </c>
      <c r="I21" s="58"/>
      <c r="J21" s="62">
        <v>75</v>
      </c>
      <c r="K21" s="62">
        <v>41</v>
      </c>
      <c r="L21" s="62">
        <v>0.03</v>
      </c>
      <c r="M21" s="62">
        <v>0.28999999999999998</v>
      </c>
      <c r="N21" s="58"/>
      <c r="O21" s="58"/>
      <c r="P21" s="58">
        <v>710</v>
      </c>
      <c r="Q21" s="62">
        <v>1.7</v>
      </c>
      <c r="R21" s="62">
        <v>0.24</v>
      </c>
      <c r="S21" s="62">
        <v>1.7</v>
      </c>
      <c r="T21" s="62">
        <v>0.37</v>
      </c>
      <c r="U21" s="58"/>
      <c r="V21" s="58"/>
      <c r="W21" s="64">
        <v>8.5000000000000006E-5</v>
      </c>
      <c r="X21" s="63">
        <v>6.8000000000000005E-2</v>
      </c>
      <c r="Y21" s="63">
        <v>0.45</v>
      </c>
      <c r="Z21" s="63">
        <v>2.2999999999999998</v>
      </c>
      <c r="AA21" s="63">
        <v>6.7000000000000004E-2</v>
      </c>
      <c r="AB21" s="63">
        <v>6.4999999999999997E-3</v>
      </c>
      <c r="AC21" s="63">
        <v>1E-3</v>
      </c>
      <c r="AD21" s="63">
        <v>4.9000000000000002E-2</v>
      </c>
      <c r="AE21" s="63">
        <v>0.4</v>
      </c>
      <c r="AF21" s="58"/>
    </row>
    <row r="22" spans="1:32" ht="15.75" customHeight="1" x14ac:dyDescent="0.25">
      <c r="A22" s="59">
        <v>44834</v>
      </c>
      <c r="B22" s="58" t="s">
        <v>178</v>
      </c>
      <c r="C22" s="58">
        <v>1165410</v>
      </c>
      <c r="D22" s="61" t="s">
        <v>168</v>
      </c>
      <c r="E22" s="62">
        <v>6.7</v>
      </c>
      <c r="F22" s="58">
        <v>39</v>
      </c>
      <c r="G22" s="58">
        <v>380</v>
      </c>
      <c r="H22" s="58">
        <v>910</v>
      </c>
      <c r="I22" s="58"/>
      <c r="J22" s="62">
        <v>87</v>
      </c>
      <c r="K22" s="62">
        <v>45</v>
      </c>
      <c r="L22" s="62">
        <v>0.03</v>
      </c>
      <c r="M22" s="62">
        <v>0.28999999999999998</v>
      </c>
      <c r="N22" s="58"/>
      <c r="O22" s="58"/>
      <c r="P22" s="58"/>
      <c r="Q22" s="62">
        <v>25</v>
      </c>
      <c r="R22" s="58">
        <v>0.24</v>
      </c>
      <c r="S22" s="62">
        <v>25</v>
      </c>
      <c r="T22" s="58">
        <v>0.37</v>
      </c>
      <c r="U22" s="58"/>
      <c r="V22" s="58"/>
      <c r="W22" s="64">
        <v>1E-4</v>
      </c>
      <c r="X22" s="63">
        <v>9.0999999999999998E-2</v>
      </c>
      <c r="Y22" s="63">
        <v>0.98</v>
      </c>
      <c r="Z22" s="63">
        <v>2.2999999999999998</v>
      </c>
      <c r="AA22" s="63">
        <v>7.6999999999999999E-2</v>
      </c>
      <c r="AB22" s="63">
        <v>8.0000000000000002E-3</v>
      </c>
      <c r="AC22" s="63">
        <v>2.8E-3</v>
      </c>
      <c r="AD22" s="63">
        <v>5.3999999999999999E-2</v>
      </c>
      <c r="AE22" s="63">
        <v>0.83</v>
      </c>
      <c r="AF22" s="58"/>
    </row>
    <row r="23" spans="1:32" ht="15.75" customHeight="1" x14ac:dyDescent="0.25">
      <c r="A23" s="59">
        <v>44938</v>
      </c>
      <c r="B23" s="58" t="s">
        <v>178</v>
      </c>
      <c r="C23" s="58" t="s">
        <v>180</v>
      </c>
      <c r="D23" s="61" t="s">
        <v>168</v>
      </c>
      <c r="E23" s="62">
        <v>6.93</v>
      </c>
      <c r="F23" s="58">
        <v>200</v>
      </c>
      <c r="G23" s="58">
        <v>265</v>
      </c>
      <c r="H23" s="58">
        <v>854</v>
      </c>
      <c r="I23" s="58"/>
      <c r="J23" s="62">
        <v>54.4</v>
      </c>
      <c r="K23" s="62">
        <v>34.799999999999997</v>
      </c>
      <c r="L23" s="58">
        <v>3.5000000000000003E-2</v>
      </c>
      <c r="M23" s="58">
        <v>0.43</v>
      </c>
      <c r="N23" s="58"/>
      <c r="O23" s="58"/>
      <c r="P23" s="58"/>
      <c r="Q23" s="58"/>
      <c r="R23" s="58"/>
      <c r="S23" s="58"/>
      <c r="T23" s="58"/>
      <c r="U23" s="58"/>
      <c r="V23" s="58"/>
      <c r="W23" s="64">
        <v>9.2999999999999997E-5</v>
      </c>
      <c r="X23" s="63">
        <v>7.8E-2</v>
      </c>
      <c r="Y23" s="63">
        <v>0.63</v>
      </c>
      <c r="Z23" s="63">
        <v>1.77</v>
      </c>
      <c r="AA23" s="63">
        <v>7.0000000000000007E-2</v>
      </c>
      <c r="AB23" s="63">
        <v>6.4000000000000003E-3</v>
      </c>
      <c r="AC23" s="63">
        <v>1.58E-3</v>
      </c>
      <c r="AD23" s="63">
        <v>2.35E-2</v>
      </c>
      <c r="AE23" s="63">
        <v>0.34200000000000003</v>
      </c>
      <c r="AF23" s="58"/>
    </row>
    <row r="24" spans="1:32" ht="15.75" customHeight="1" x14ac:dyDescent="0.25">
      <c r="A24" s="59">
        <v>45008</v>
      </c>
      <c r="B24" s="58" t="s">
        <v>178</v>
      </c>
      <c r="C24" s="58" t="s">
        <v>181</v>
      </c>
      <c r="D24" s="61" t="s">
        <v>168</v>
      </c>
      <c r="E24" s="62">
        <v>7.29</v>
      </c>
      <c r="F24" s="60">
        <v>200</v>
      </c>
      <c r="G24" s="58">
        <v>360</v>
      </c>
      <c r="H24" s="58">
        <v>596</v>
      </c>
      <c r="I24" s="58"/>
      <c r="J24" s="62">
        <v>91.011700000000005</v>
      </c>
      <c r="K24" s="62">
        <v>90</v>
      </c>
      <c r="L24" s="62">
        <v>8.5999999999999993E-2</v>
      </c>
      <c r="M24" s="62">
        <v>1.17E-2</v>
      </c>
      <c r="N24" s="58"/>
      <c r="O24" s="58"/>
      <c r="P24" s="58"/>
      <c r="Q24" s="58">
        <v>4.32</v>
      </c>
      <c r="R24" s="58">
        <v>0.75</v>
      </c>
      <c r="S24" s="58">
        <v>3.57</v>
      </c>
      <c r="T24" s="58">
        <v>7.2999999999999995E-2</v>
      </c>
      <c r="U24" s="58"/>
      <c r="V24" s="58"/>
      <c r="W24" s="64">
        <v>7.4999999999999993E-5</v>
      </c>
      <c r="X24" s="63">
        <v>0.114</v>
      </c>
      <c r="Y24" s="63">
        <v>0.54</v>
      </c>
      <c r="Z24" s="63">
        <v>2.12</v>
      </c>
      <c r="AA24" s="63">
        <v>7.9000000000000001E-2</v>
      </c>
      <c r="AB24" s="63">
        <v>2.9099999999999998E-3</v>
      </c>
      <c r="AC24" s="63">
        <v>1.41E-3</v>
      </c>
      <c r="AD24" s="63">
        <v>2.5499999999999998E-2</v>
      </c>
      <c r="AE24" s="63">
        <v>0.30599999999999999</v>
      </c>
      <c r="AF24" s="58"/>
    </row>
    <row r="25" spans="1:32" ht="15.75" customHeight="1" x14ac:dyDescent="0.25">
      <c r="A25" s="59">
        <v>45043</v>
      </c>
      <c r="B25" s="58" t="s">
        <v>89</v>
      </c>
      <c r="C25" s="58" t="s">
        <v>182</v>
      </c>
      <c r="D25" s="61" t="s">
        <v>168</v>
      </c>
      <c r="E25" s="58"/>
      <c r="F25" s="60">
        <v>40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63"/>
      <c r="Y25" s="63"/>
      <c r="Z25" s="63"/>
      <c r="AA25" s="63"/>
      <c r="AB25" s="63"/>
      <c r="AC25" s="63"/>
      <c r="AD25" s="63"/>
      <c r="AE25" s="63"/>
      <c r="AF25" s="58" t="s">
        <v>183</v>
      </c>
    </row>
    <row r="26" spans="1:32" ht="15.75" customHeight="1" x14ac:dyDescent="0.25">
      <c r="A26" s="59">
        <v>45071</v>
      </c>
      <c r="B26" s="58" t="s">
        <v>89</v>
      </c>
      <c r="C26" s="58" t="s">
        <v>184</v>
      </c>
      <c r="D26" s="61" t="s">
        <v>168</v>
      </c>
      <c r="E26" s="58"/>
      <c r="F26" s="60"/>
      <c r="G26" s="58"/>
      <c r="H26" s="58"/>
      <c r="I26" s="58"/>
      <c r="J26" s="58"/>
      <c r="K26" s="62">
        <v>34.700000000000003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63"/>
      <c r="Y26" s="63"/>
      <c r="Z26" s="63"/>
      <c r="AA26" s="63"/>
      <c r="AB26" s="63"/>
      <c r="AC26" s="63"/>
      <c r="AD26" s="63"/>
      <c r="AE26" s="63"/>
      <c r="AF26" s="58" t="s">
        <v>183</v>
      </c>
    </row>
    <row r="27" spans="1:32" ht="15.75" customHeight="1" x14ac:dyDescent="0.25">
      <c r="A27" s="59">
        <v>45083</v>
      </c>
      <c r="B27" s="58" t="s">
        <v>178</v>
      </c>
      <c r="C27" s="58" t="s">
        <v>185</v>
      </c>
      <c r="D27" s="61" t="s">
        <v>168</v>
      </c>
      <c r="E27" s="62">
        <v>7.32</v>
      </c>
      <c r="F27" s="58">
        <v>20</v>
      </c>
      <c r="G27" s="58">
        <v>260</v>
      </c>
      <c r="H27" s="58">
        <v>434</v>
      </c>
      <c r="I27" s="58"/>
      <c r="J27" s="62">
        <v>59.593000000000004</v>
      </c>
      <c r="K27" s="62">
        <v>66</v>
      </c>
      <c r="L27" s="62">
        <v>9.2999999999999999E-2</v>
      </c>
      <c r="M27" s="58">
        <v>0.43</v>
      </c>
      <c r="N27" s="58"/>
      <c r="O27" s="58"/>
      <c r="P27" s="58"/>
      <c r="Q27" s="58">
        <v>3.28</v>
      </c>
      <c r="R27" s="58">
        <v>1.05</v>
      </c>
      <c r="S27" s="58">
        <v>2.23</v>
      </c>
      <c r="T27" s="58">
        <v>7.2999999999999995E-2</v>
      </c>
      <c r="U27" s="58"/>
      <c r="V27" s="58"/>
      <c r="W27" s="64">
        <v>7.4999999999999993E-5</v>
      </c>
      <c r="X27" s="63">
        <v>4.6399999999999997E-2</v>
      </c>
      <c r="Y27" s="63">
        <v>0.33500000000000002</v>
      </c>
      <c r="Z27" s="63">
        <v>1.22</v>
      </c>
      <c r="AA27" s="63">
        <v>4.9399999999999999E-2</v>
      </c>
      <c r="AB27" s="63">
        <v>3.2399999999999998E-3</v>
      </c>
      <c r="AC27" s="63">
        <v>1.2700000000000001E-3</v>
      </c>
      <c r="AD27" s="63">
        <v>1.32E-2</v>
      </c>
      <c r="AE27" s="63">
        <v>0.24299999999999999</v>
      </c>
      <c r="AF27" s="58"/>
    </row>
    <row r="28" spans="1:32" ht="15.75" customHeight="1" x14ac:dyDescent="0.25">
      <c r="A28" s="59">
        <v>45196</v>
      </c>
      <c r="B28" s="58" t="s">
        <v>178</v>
      </c>
      <c r="C28" s="58" t="s">
        <v>186</v>
      </c>
      <c r="D28" s="61" t="s">
        <v>168</v>
      </c>
      <c r="E28" s="62">
        <v>7.15</v>
      </c>
      <c r="F28" s="58">
        <v>100</v>
      </c>
      <c r="G28" s="58">
        <v>140</v>
      </c>
      <c r="H28" s="58">
        <v>435</v>
      </c>
      <c r="I28" s="58"/>
      <c r="J28" s="62">
        <v>50.6</v>
      </c>
      <c r="K28" s="62">
        <v>43.2</v>
      </c>
      <c r="L28" s="62">
        <v>3.5000000000000001E-3</v>
      </c>
      <c r="M28" s="62">
        <v>4.2999999999999997E-2</v>
      </c>
      <c r="N28" s="58"/>
      <c r="O28" s="58"/>
      <c r="P28" s="58"/>
      <c r="Q28" s="58">
        <v>4.03</v>
      </c>
      <c r="R28" s="58">
        <v>0.85</v>
      </c>
      <c r="S28" s="58">
        <v>3.18</v>
      </c>
      <c r="T28" s="58">
        <v>0.37</v>
      </c>
      <c r="U28" s="58"/>
      <c r="V28" s="58"/>
      <c r="W28" s="64">
        <v>8.0000000000000007E-5</v>
      </c>
      <c r="X28" s="63">
        <v>3.9699999999999999E-2</v>
      </c>
      <c r="Y28" s="63">
        <v>0.46</v>
      </c>
      <c r="Z28" s="63">
        <v>2.0499999999999998</v>
      </c>
      <c r="AA28" s="63">
        <v>4.9099999999999998E-2</v>
      </c>
      <c r="AB28" s="63">
        <v>3.0400000000000002E-3</v>
      </c>
      <c r="AC28" s="63">
        <v>1.2700000000000001E-3</v>
      </c>
      <c r="AD28" s="63">
        <v>2.2499999999999999E-2</v>
      </c>
      <c r="AE28" s="63">
        <v>0.39400000000000002</v>
      </c>
      <c r="AF28" s="58"/>
    </row>
    <row r="29" spans="1:32" ht="15.75" customHeight="1" x14ac:dyDescent="0.25">
      <c r="A29" s="59">
        <v>45222</v>
      </c>
      <c r="B29" s="58" t="s">
        <v>89</v>
      </c>
      <c r="C29" s="58" t="s">
        <v>187</v>
      </c>
      <c r="D29" s="61" t="s">
        <v>168</v>
      </c>
      <c r="E29" s="58"/>
      <c r="F29" s="60">
        <v>40</v>
      </c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63"/>
      <c r="Y29" s="63"/>
      <c r="Z29" s="63"/>
      <c r="AA29" s="63"/>
      <c r="AB29" s="63"/>
      <c r="AC29" s="63"/>
      <c r="AD29" s="63"/>
      <c r="AE29" s="63"/>
      <c r="AF29" s="58" t="s">
        <v>183</v>
      </c>
    </row>
    <row r="30" spans="1:32" ht="15.75" customHeight="1" x14ac:dyDescent="0.25">
      <c r="A30" s="59">
        <v>45308</v>
      </c>
      <c r="B30" s="58" t="s">
        <v>178</v>
      </c>
      <c r="C30" s="58" t="s">
        <v>188</v>
      </c>
      <c r="D30" s="61" t="s">
        <v>168</v>
      </c>
      <c r="E30" s="62">
        <v>7.3</v>
      </c>
      <c r="F30" s="58">
        <v>1</v>
      </c>
      <c r="G30" s="58">
        <v>200</v>
      </c>
      <c r="H30" s="58">
        <v>427</v>
      </c>
      <c r="I30" s="58"/>
      <c r="J30" s="58">
        <v>39.35</v>
      </c>
      <c r="K30" s="62">
        <v>31.7</v>
      </c>
      <c r="L30" s="62">
        <v>3.5000000000000003E-2</v>
      </c>
      <c r="M30" s="58">
        <v>0.75</v>
      </c>
      <c r="N30" s="58"/>
      <c r="O30" s="58"/>
      <c r="P30" s="58"/>
      <c r="Q30" s="58">
        <v>4.8899999999999997</v>
      </c>
      <c r="R30" s="58">
        <v>0.47</v>
      </c>
      <c r="S30" s="58">
        <v>4.8899999999999997</v>
      </c>
      <c r="T30" s="58">
        <v>0.73</v>
      </c>
      <c r="U30" s="58"/>
      <c r="V30" s="58"/>
      <c r="W30" s="64">
        <v>8.5000000000000006E-5</v>
      </c>
      <c r="X30" s="63">
        <v>0.11600000000000001</v>
      </c>
      <c r="Y30" s="63">
        <v>0.313</v>
      </c>
      <c r="Z30" s="63">
        <v>1.21</v>
      </c>
      <c r="AA30" s="63">
        <v>0.05</v>
      </c>
      <c r="AB30" s="63">
        <v>2.8800000000000002E-3</v>
      </c>
      <c r="AC30" s="63">
        <v>1.2999999999999999E-3</v>
      </c>
      <c r="AD30" s="63">
        <v>1.78E-2</v>
      </c>
      <c r="AE30" s="63">
        <v>0.26200000000000001</v>
      </c>
      <c r="AF30" s="58"/>
    </row>
    <row r="31" spans="1:32" ht="15.75" customHeight="1" x14ac:dyDescent="0.25">
      <c r="A31" s="59">
        <v>45308</v>
      </c>
      <c r="B31" s="58" t="s">
        <v>189</v>
      </c>
      <c r="C31" s="58">
        <v>2287</v>
      </c>
      <c r="D31" s="61" t="s">
        <v>168</v>
      </c>
      <c r="E31" s="58">
        <v>7.44</v>
      </c>
      <c r="F31" s="60">
        <v>125</v>
      </c>
      <c r="G31" s="58">
        <v>158</v>
      </c>
      <c r="H31" s="58">
        <v>428</v>
      </c>
      <c r="I31" s="58"/>
      <c r="J31" s="62">
        <v>49</v>
      </c>
      <c r="K31" s="58" t="s">
        <v>190</v>
      </c>
      <c r="L31" s="58">
        <v>0.04</v>
      </c>
      <c r="M31" s="58">
        <v>1.7</v>
      </c>
      <c r="N31" s="58"/>
      <c r="O31" s="58"/>
      <c r="P31" s="58"/>
      <c r="Q31" s="58">
        <v>25.2</v>
      </c>
      <c r="R31" s="62">
        <v>2.2000000000000002</v>
      </c>
      <c r="S31" s="62">
        <v>22.6</v>
      </c>
      <c r="T31" s="62">
        <v>0.35</v>
      </c>
      <c r="U31" s="58"/>
      <c r="V31" s="58"/>
      <c r="W31" s="58" t="s">
        <v>190</v>
      </c>
      <c r="X31" s="63">
        <v>0.17</v>
      </c>
      <c r="Y31" s="63">
        <v>0.49</v>
      </c>
      <c r="Z31" s="63">
        <v>1.4</v>
      </c>
      <c r="AA31" s="63" t="s">
        <v>190</v>
      </c>
      <c r="AB31" s="63" t="s">
        <v>190</v>
      </c>
      <c r="AC31" s="63" t="s">
        <v>190</v>
      </c>
      <c r="AD31" s="63">
        <v>0.02</v>
      </c>
      <c r="AE31" s="63">
        <v>0.26</v>
      </c>
      <c r="AF31" s="58" t="s">
        <v>191</v>
      </c>
    </row>
    <row r="32" spans="1:32" ht="15.75" customHeight="1" x14ac:dyDescent="0.25">
      <c r="A32" s="59">
        <v>45392</v>
      </c>
      <c r="B32" s="58" t="s">
        <v>178</v>
      </c>
      <c r="C32" s="58" t="s">
        <v>192</v>
      </c>
      <c r="D32" s="61" t="s">
        <v>168</v>
      </c>
      <c r="E32" s="58">
        <v>7.18</v>
      </c>
      <c r="F32" s="60">
        <v>20</v>
      </c>
      <c r="G32" s="58">
        <v>120</v>
      </c>
      <c r="H32" s="58">
        <v>543</v>
      </c>
      <c r="I32" s="58"/>
      <c r="J32" s="62">
        <v>61.3</v>
      </c>
      <c r="K32" s="62">
        <v>60.2</v>
      </c>
      <c r="L32" s="58" t="s">
        <v>193</v>
      </c>
      <c r="M32" s="58" t="s">
        <v>194</v>
      </c>
      <c r="N32" s="58"/>
      <c r="O32" s="58"/>
      <c r="P32" s="58"/>
      <c r="Q32" s="58">
        <v>1.41</v>
      </c>
      <c r="R32" s="58">
        <v>1.07</v>
      </c>
      <c r="S32" s="58">
        <v>0.34</v>
      </c>
      <c r="T32" s="58" t="s">
        <v>195</v>
      </c>
      <c r="U32" s="58"/>
      <c r="V32" s="58"/>
      <c r="W32" s="58" t="s">
        <v>196</v>
      </c>
      <c r="X32" s="63">
        <v>3.9100000000000003E-2</v>
      </c>
      <c r="Y32" s="63">
        <v>0.74</v>
      </c>
      <c r="Z32" s="63">
        <v>1.26</v>
      </c>
      <c r="AA32" s="63">
        <v>6.7000000000000004E-2</v>
      </c>
      <c r="AB32" s="63">
        <v>3.3800000000000002E-3</v>
      </c>
      <c r="AC32" s="63">
        <v>2.1099999999999999E-3</v>
      </c>
      <c r="AD32" s="63">
        <v>3.5000000000000003E-2</v>
      </c>
      <c r="AE32" s="63">
        <v>0.26</v>
      </c>
      <c r="AF32" s="58"/>
    </row>
    <row r="33" spans="1:32" ht="15.75" customHeight="1" x14ac:dyDescent="0.25">
      <c r="A33" s="59">
        <v>45392</v>
      </c>
      <c r="B33" s="58" t="s">
        <v>189</v>
      </c>
      <c r="C33" s="58">
        <v>7703</v>
      </c>
      <c r="D33" s="61" t="s">
        <v>168</v>
      </c>
      <c r="E33" s="58">
        <v>7.25</v>
      </c>
      <c r="F33" s="58">
        <v>100</v>
      </c>
      <c r="G33" s="58">
        <v>207</v>
      </c>
      <c r="H33" s="58">
        <v>728</v>
      </c>
      <c r="I33" s="58"/>
      <c r="J33" s="62">
        <v>69</v>
      </c>
      <c r="K33" s="62">
        <v>34</v>
      </c>
      <c r="L33" s="62">
        <v>0.3</v>
      </c>
      <c r="M33" s="62">
        <v>1</v>
      </c>
      <c r="N33" s="58"/>
      <c r="O33" s="58"/>
      <c r="P33" s="58"/>
      <c r="Q33" s="62">
        <v>29.9</v>
      </c>
      <c r="R33" s="62">
        <v>2.25</v>
      </c>
      <c r="S33" s="62">
        <v>27.3</v>
      </c>
      <c r="T33" s="62">
        <v>0.35</v>
      </c>
      <c r="U33" s="58"/>
      <c r="V33" s="58"/>
      <c r="W33" s="58" t="s">
        <v>190</v>
      </c>
      <c r="X33" s="63">
        <v>7.0000000000000007E-2</v>
      </c>
      <c r="Y33" s="63">
        <v>1.62</v>
      </c>
      <c r="Z33" s="63">
        <v>1.8</v>
      </c>
      <c r="AA33" s="63" t="s">
        <v>190</v>
      </c>
      <c r="AB33" s="63" t="s">
        <v>190</v>
      </c>
      <c r="AC33" s="63" t="s">
        <v>190</v>
      </c>
      <c r="AD33" s="63">
        <v>0.04</v>
      </c>
      <c r="AE33" s="63">
        <v>0.26</v>
      </c>
      <c r="AF33" s="58" t="s">
        <v>191</v>
      </c>
    </row>
    <row r="34" spans="1:32" ht="15.75" customHeight="1" x14ac:dyDescent="0.25">
      <c r="A34" s="59">
        <v>45462</v>
      </c>
      <c r="B34" s="58" t="s">
        <v>178</v>
      </c>
      <c r="C34" s="58" t="s">
        <v>197</v>
      </c>
      <c r="D34" s="61" t="s">
        <v>168</v>
      </c>
      <c r="E34" s="58">
        <v>7.23</v>
      </c>
      <c r="F34" s="60">
        <v>150</v>
      </c>
      <c r="G34" s="58">
        <v>220</v>
      </c>
      <c r="H34" s="58">
        <v>299</v>
      </c>
      <c r="I34" s="58"/>
      <c r="J34" s="62">
        <v>49.124000000000002</v>
      </c>
      <c r="K34" s="62">
        <v>34</v>
      </c>
      <c r="L34" s="62">
        <v>0.26900000000000002</v>
      </c>
      <c r="M34" s="62">
        <v>0.55500000000000005</v>
      </c>
      <c r="N34" s="58"/>
      <c r="O34" s="58"/>
      <c r="P34" s="58"/>
      <c r="Q34" s="62">
        <v>2.8279999999999998</v>
      </c>
      <c r="R34" s="62">
        <v>0.54800000000000004</v>
      </c>
      <c r="S34" s="62">
        <v>2.2799999999999998</v>
      </c>
      <c r="T34" s="62" t="s">
        <v>198</v>
      </c>
      <c r="U34" s="58"/>
      <c r="V34" s="58"/>
      <c r="W34" s="58">
        <v>9.2E-5</v>
      </c>
      <c r="X34" s="63">
        <v>5.79E-2</v>
      </c>
      <c r="Y34" s="63">
        <v>0.35699999999999998</v>
      </c>
      <c r="Z34" s="63">
        <v>2.06</v>
      </c>
      <c r="AA34" s="63">
        <v>5.3999999999999999E-2</v>
      </c>
      <c r="AB34" s="63">
        <v>3.3999999999999998E-3</v>
      </c>
      <c r="AC34" s="63">
        <v>1.9499999999999999E-3</v>
      </c>
      <c r="AD34" s="63">
        <v>2.35E-2</v>
      </c>
      <c r="AE34" s="63">
        <v>0.27100000000000002</v>
      </c>
      <c r="AF34" s="58"/>
    </row>
    <row r="35" spans="1:32" ht="15.75" customHeight="1" x14ac:dyDescent="0.25">
      <c r="A35" s="59">
        <v>45462</v>
      </c>
      <c r="B35" s="58" t="s">
        <v>189</v>
      </c>
      <c r="C35" s="58">
        <v>13157</v>
      </c>
      <c r="D35" s="61" t="s">
        <v>168</v>
      </c>
      <c r="E35" s="58">
        <v>7.39</v>
      </c>
      <c r="F35" s="60">
        <v>100</v>
      </c>
      <c r="G35" s="58">
        <v>148</v>
      </c>
      <c r="H35" s="58">
        <v>346</v>
      </c>
      <c r="I35" s="58"/>
      <c r="J35" s="62">
        <v>43</v>
      </c>
      <c r="K35" s="62">
        <v>31</v>
      </c>
      <c r="L35" s="62">
        <v>0.2</v>
      </c>
      <c r="M35" s="62">
        <v>1.9</v>
      </c>
      <c r="N35" s="58"/>
      <c r="O35" s="58"/>
      <c r="P35" s="58"/>
      <c r="Q35" s="62">
        <v>9.85</v>
      </c>
      <c r="R35" s="62">
        <v>1.3</v>
      </c>
      <c r="S35" s="62">
        <v>8.1999999999999993</v>
      </c>
      <c r="T35" s="62">
        <v>0.35</v>
      </c>
      <c r="U35" s="58"/>
      <c r="V35" s="58"/>
      <c r="W35" s="58" t="s">
        <v>190</v>
      </c>
      <c r="X35" s="63">
        <v>0.09</v>
      </c>
      <c r="Y35" s="63">
        <v>0.57999999999999996</v>
      </c>
      <c r="Z35" s="63">
        <v>2.8</v>
      </c>
      <c r="AA35" s="63" t="s">
        <v>190</v>
      </c>
      <c r="AB35" s="63" t="s">
        <v>190</v>
      </c>
      <c r="AC35" s="63" t="s">
        <v>190</v>
      </c>
      <c r="AD35" s="63">
        <v>0.02</v>
      </c>
      <c r="AE35" s="63">
        <v>0.21</v>
      </c>
      <c r="AF35" s="58" t="s">
        <v>191</v>
      </c>
    </row>
    <row r="36" spans="1:32" ht="15.75" customHeight="1" x14ac:dyDescent="0.25">
      <c r="A36" s="59">
        <v>45503</v>
      </c>
      <c r="B36" s="58" t="s">
        <v>189</v>
      </c>
      <c r="C36" s="58">
        <v>14853</v>
      </c>
      <c r="D36" s="61" t="s">
        <v>168</v>
      </c>
      <c r="E36" s="58"/>
      <c r="F36" s="60">
        <v>40</v>
      </c>
      <c r="G36" s="58"/>
      <c r="H36" s="58"/>
      <c r="I36" s="58"/>
      <c r="J36" s="62"/>
      <c r="K36" s="62"/>
      <c r="L36" s="62"/>
      <c r="M36" s="62"/>
      <c r="N36" s="58"/>
      <c r="O36" s="58"/>
      <c r="P36" s="58"/>
      <c r="Q36" s="62"/>
      <c r="R36" s="62"/>
      <c r="S36" s="62"/>
      <c r="T36" s="62"/>
      <c r="U36" s="58"/>
      <c r="V36" s="58"/>
      <c r="W36" s="58"/>
      <c r="X36" s="63"/>
      <c r="Y36" s="63"/>
      <c r="Z36" s="63"/>
      <c r="AA36" s="63"/>
      <c r="AB36" s="63"/>
      <c r="AC36" s="63"/>
      <c r="AD36" s="63"/>
      <c r="AE36" s="63"/>
      <c r="AF36" s="58" t="s">
        <v>183</v>
      </c>
    </row>
    <row r="37" spans="1:32" ht="15.75" customHeight="1" x14ac:dyDescent="0.25">
      <c r="A37" s="59">
        <v>45568</v>
      </c>
      <c r="B37" s="58" t="s">
        <v>178</v>
      </c>
      <c r="C37" s="58" t="s">
        <v>199</v>
      </c>
      <c r="D37" s="61" t="s">
        <v>168</v>
      </c>
      <c r="E37" s="58">
        <v>7.32</v>
      </c>
      <c r="F37" s="60">
        <v>20</v>
      </c>
      <c r="G37" s="58">
        <v>132</v>
      </c>
      <c r="H37" s="58">
        <v>254</v>
      </c>
      <c r="I37" s="58"/>
      <c r="J37" s="62">
        <v>50.16</v>
      </c>
      <c r="K37" s="62">
        <v>45.3</v>
      </c>
      <c r="L37" s="62">
        <v>0.23</v>
      </c>
      <c r="M37" s="62">
        <v>0.83</v>
      </c>
      <c r="N37" s="58"/>
      <c r="O37" s="58"/>
      <c r="P37" s="58"/>
      <c r="Q37" s="62">
        <v>2.36</v>
      </c>
      <c r="R37" s="62">
        <v>1.1499999999999999</v>
      </c>
      <c r="S37" s="62">
        <v>1.21</v>
      </c>
      <c r="T37" s="62" t="s">
        <v>195</v>
      </c>
      <c r="U37" s="58"/>
      <c r="V37" s="58"/>
      <c r="W37" s="58">
        <v>9.3999999999999994E-5</v>
      </c>
      <c r="X37" s="63">
        <v>5.8099999999999999E-2</v>
      </c>
      <c r="Y37" s="63">
        <v>0.26900000000000002</v>
      </c>
      <c r="Z37" s="63">
        <v>1.4</v>
      </c>
      <c r="AA37" s="63">
        <v>4.7500000000000001E-2</v>
      </c>
      <c r="AB37" s="63">
        <v>3.4499999999999999E-3</v>
      </c>
      <c r="AC37" s="63">
        <v>1.1900000000000001E-3</v>
      </c>
      <c r="AD37" s="63">
        <v>2.52E-2</v>
      </c>
      <c r="AE37" s="63">
        <v>0.25600000000000001</v>
      </c>
      <c r="AF37" s="58"/>
    </row>
    <row r="38" spans="1:32" ht="15.75" customHeight="1" x14ac:dyDescent="0.25">
      <c r="A38" s="59">
        <v>45568</v>
      </c>
      <c r="B38" s="58" t="s">
        <v>200</v>
      </c>
      <c r="C38" s="58" t="s">
        <v>201</v>
      </c>
      <c r="D38" s="61" t="s">
        <v>168</v>
      </c>
      <c r="E38" s="62">
        <v>7.5</v>
      </c>
      <c r="F38" s="60">
        <v>20</v>
      </c>
      <c r="G38" s="58">
        <v>130</v>
      </c>
      <c r="H38" s="58">
        <v>370</v>
      </c>
      <c r="I38" s="58"/>
      <c r="J38" s="62">
        <v>51.1</v>
      </c>
      <c r="K38" s="62">
        <v>43.8</v>
      </c>
      <c r="L38" s="62">
        <v>0.4</v>
      </c>
      <c r="M38" s="62" t="s">
        <v>119</v>
      </c>
      <c r="N38" s="58"/>
      <c r="O38" s="58"/>
      <c r="P38" s="58"/>
      <c r="Q38" s="62">
        <v>22.7</v>
      </c>
      <c r="R38" s="62">
        <v>1.9</v>
      </c>
      <c r="S38" s="62">
        <v>19.100000000000001</v>
      </c>
      <c r="T38" s="62">
        <v>1.7</v>
      </c>
      <c r="U38" s="58"/>
      <c r="V38" s="58"/>
      <c r="W38" s="58" t="s">
        <v>202</v>
      </c>
      <c r="X38" s="63" t="s">
        <v>203</v>
      </c>
      <c r="Y38" s="63">
        <v>0.28999999999999998</v>
      </c>
      <c r="Z38" s="63">
        <v>1.6</v>
      </c>
      <c r="AA38" s="63" t="s">
        <v>203</v>
      </c>
      <c r="AB38" s="63" t="s">
        <v>203</v>
      </c>
      <c r="AC38" s="63" t="s">
        <v>204</v>
      </c>
      <c r="AD38" s="63" t="s">
        <v>205</v>
      </c>
      <c r="AE38" s="63">
        <v>0.2</v>
      </c>
      <c r="AF38" s="58" t="s">
        <v>191</v>
      </c>
    </row>
    <row r="39" spans="1:32" ht="15.75" customHeight="1" x14ac:dyDescent="0.25">
      <c r="A39" s="59">
        <v>45707</v>
      </c>
      <c r="B39" s="58" t="s">
        <v>178</v>
      </c>
      <c r="C39" s="58" t="s">
        <v>206</v>
      </c>
      <c r="D39" s="61" t="s">
        <v>168</v>
      </c>
      <c r="E39" s="62">
        <v>7.09</v>
      </c>
      <c r="F39" s="60">
        <v>50</v>
      </c>
      <c r="G39" s="58">
        <v>230</v>
      </c>
      <c r="H39" s="58">
        <v>613</v>
      </c>
      <c r="I39" s="58"/>
      <c r="J39" s="62">
        <v>75</v>
      </c>
      <c r="K39" s="62">
        <v>47.3</v>
      </c>
      <c r="L39" s="62" t="s">
        <v>207</v>
      </c>
      <c r="M39" s="62" t="s">
        <v>208</v>
      </c>
      <c r="N39" s="58"/>
      <c r="O39" s="58"/>
      <c r="P39" s="58"/>
      <c r="Q39" s="62">
        <v>1.29</v>
      </c>
      <c r="R39" s="62" t="s">
        <v>209</v>
      </c>
      <c r="S39" s="62">
        <v>1.29</v>
      </c>
      <c r="T39" s="62" t="s">
        <v>198</v>
      </c>
      <c r="U39" s="58"/>
      <c r="V39" s="58"/>
      <c r="W39" s="58">
        <v>7.7000000000000001E-5</v>
      </c>
      <c r="X39" s="65">
        <v>4.6899999999999997E-2</v>
      </c>
      <c r="Y39" s="65">
        <v>0.31900000000000001</v>
      </c>
      <c r="Z39" s="65">
        <v>1.69</v>
      </c>
      <c r="AA39" s="65">
        <v>4.9599999999999998E-2</v>
      </c>
      <c r="AB39" s="65">
        <v>3.14E-3</v>
      </c>
      <c r="AC39" s="65">
        <v>7.7999999999999999E-4</v>
      </c>
      <c r="AD39" s="65">
        <v>2.1399999999999999E-2</v>
      </c>
      <c r="AE39" s="65">
        <v>0.217</v>
      </c>
      <c r="AF39" s="58"/>
    </row>
    <row r="40" spans="1:32" ht="15.75" customHeight="1" x14ac:dyDescent="0.25">
      <c r="A40" s="59">
        <v>45707</v>
      </c>
      <c r="B40" s="58" t="s">
        <v>89</v>
      </c>
      <c r="C40" s="58" t="s">
        <v>210</v>
      </c>
      <c r="D40" s="61" t="s">
        <v>168</v>
      </c>
      <c r="E40" s="62">
        <v>7.1</v>
      </c>
      <c r="F40" s="60">
        <v>40</v>
      </c>
      <c r="G40" s="58">
        <v>285</v>
      </c>
      <c r="H40" s="58">
        <v>682</v>
      </c>
      <c r="I40" s="58"/>
      <c r="J40" s="62">
        <v>88</v>
      </c>
      <c r="K40" s="62">
        <v>49.6</v>
      </c>
      <c r="L40" s="62">
        <v>0.05</v>
      </c>
      <c r="M40" s="62">
        <v>1</v>
      </c>
      <c r="N40" s="58"/>
      <c r="O40" s="58"/>
      <c r="P40" s="58"/>
      <c r="Q40" s="62">
        <v>32.82</v>
      </c>
      <c r="R40" s="62">
        <v>2.12</v>
      </c>
      <c r="S40" s="62">
        <v>25.5</v>
      </c>
      <c r="T40" s="62">
        <v>5.2</v>
      </c>
      <c r="U40" s="58"/>
      <c r="V40" s="58"/>
      <c r="W40" s="58" t="s">
        <v>211</v>
      </c>
      <c r="X40" s="63">
        <v>4.9000000000000002E-2</v>
      </c>
      <c r="Y40" s="63">
        <v>0.39300000000000002</v>
      </c>
      <c r="Z40" s="63">
        <v>1.71</v>
      </c>
      <c r="AA40" s="63">
        <v>0.05</v>
      </c>
      <c r="AB40" s="63">
        <v>3.0000000000000001E-3</v>
      </c>
      <c r="AC40" s="63">
        <v>3.0000000000000001E-3</v>
      </c>
      <c r="AD40" s="63">
        <v>0.26</v>
      </c>
      <c r="AE40" s="63">
        <v>0.20399999999999999</v>
      </c>
      <c r="AF40" s="58" t="s">
        <v>191</v>
      </c>
    </row>
    <row r="41" spans="1:32" ht="15.75" customHeight="1" x14ac:dyDescent="0.25">
      <c r="A41" s="59">
        <v>45769</v>
      </c>
      <c r="B41" s="58" t="s">
        <v>89</v>
      </c>
      <c r="C41" s="58" t="s">
        <v>212</v>
      </c>
      <c r="D41" s="61" t="s">
        <v>168</v>
      </c>
      <c r="E41" s="58"/>
      <c r="F41" s="60">
        <v>40</v>
      </c>
      <c r="G41" s="58"/>
      <c r="H41" s="58"/>
      <c r="I41" s="58"/>
      <c r="J41" s="62"/>
      <c r="K41" s="62"/>
      <c r="L41" s="62"/>
      <c r="M41" s="62"/>
      <c r="N41" s="58"/>
      <c r="O41" s="58"/>
      <c r="P41" s="58"/>
      <c r="Q41" s="62"/>
      <c r="R41" s="62"/>
      <c r="S41" s="62"/>
      <c r="T41" s="62"/>
      <c r="U41" s="58"/>
      <c r="V41" s="58"/>
      <c r="W41" s="58"/>
      <c r="X41" s="63"/>
      <c r="Y41" s="63"/>
      <c r="Z41" s="63"/>
      <c r="AA41" s="63"/>
      <c r="AB41" s="63"/>
      <c r="AC41" s="63"/>
      <c r="AD41" s="63"/>
      <c r="AE41" s="63"/>
      <c r="AF41" s="58" t="s">
        <v>183</v>
      </c>
    </row>
    <row r="42" spans="1:32" ht="15.75" customHeight="1" x14ac:dyDescent="0.25">
      <c r="A42" s="59">
        <v>45799</v>
      </c>
      <c r="B42" s="58" t="s">
        <v>178</v>
      </c>
      <c r="C42" s="58" t="s">
        <v>213</v>
      </c>
      <c r="D42" s="61" t="s">
        <v>168</v>
      </c>
      <c r="E42" s="66">
        <v>9.75</v>
      </c>
      <c r="F42" s="60">
        <v>40</v>
      </c>
      <c r="G42" s="58">
        <v>140</v>
      </c>
      <c r="H42" s="58">
        <v>410</v>
      </c>
      <c r="I42" s="58"/>
      <c r="J42" s="62">
        <v>61.69</v>
      </c>
      <c r="K42" s="62">
        <v>47.9</v>
      </c>
      <c r="L42" s="62">
        <v>0.69</v>
      </c>
      <c r="M42" s="62" t="s">
        <v>208</v>
      </c>
      <c r="N42" s="58"/>
      <c r="O42" s="58"/>
      <c r="P42" s="58"/>
      <c r="Q42" s="62">
        <v>1.89</v>
      </c>
      <c r="R42" s="62">
        <v>0.94</v>
      </c>
      <c r="S42" s="62">
        <v>0.95</v>
      </c>
      <c r="T42" s="62" t="s">
        <v>198</v>
      </c>
      <c r="U42" s="58"/>
      <c r="V42" s="58"/>
      <c r="W42" s="58" t="s">
        <v>214</v>
      </c>
      <c r="X42" s="63">
        <v>7.7299999999999994E-2</v>
      </c>
      <c r="Y42" s="63">
        <v>0.42299999999999999</v>
      </c>
      <c r="Z42" s="63">
        <v>2.14</v>
      </c>
      <c r="AA42" s="63">
        <v>4.3900000000000002E-2</v>
      </c>
      <c r="AB42" s="63">
        <v>2.9099999999999998E-3</v>
      </c>
      <c r="AC42" s="63">
        <v>1.1800000000000001E-3</v>
      </c>
      <c r="AD42" s="63">
        <v>2.3599999999999999E-2</v>
      </c>
      <c r="AE42" s="63">
        <v>0.22600000000000001</v>
      </c>
      <c r="AF42" s="58"/>
    </row>
    <row r="43" spans="1:32" ht="15.75" customHeight="1" x14ac:dyDescent="0.25">
      <c r="A43" s="59">
        <v>45799</v>
      </c>
      <c r="B43" s="58" t="s">
        <v>89</v>
      </c>
      <c r="C43" s="58" t="s">
        <v>215</v>
      </c>
      <c r="D43" s="61" t="s">
        <v>168</v>
      </c>
      <c r="E43" s="66">
        <v>9.8000000000000007</v>
      </c>
      <c r="F43" s="60">
        <v>40</v>
      </c>
      <c r="G43" s="58">
        <v>165</v>
      </c>
      <c r="H43" s="58">
        <v>445</v>
      </c>
      <c r="I43" s="58"/>
      <c r="J43" s="62">
        <v>45</v>
      </c>
      <c r="K43" s="62">
        <v>35.6</v>
      </c>
      <c r="L43" s="62">
        <v>0.24</v>
      </c>
      <c r="M43" s="62">
        <v>0.7</v>
      </c>
      <c r="N43" s="58"/>
      <c r="O43" s="58"/>
      <c r="P43" s="58"/>
      <c r="Q43" s="62">
        <v>33.43</v>
      </c>
      <c r="R43" s="62">
        <v>0.83</v>
      </c>
      <c r="S43" s="62">
        <v>31</v>
      </c>
      <c r="T43" s="62">
        <v>1.6</v>
      </c>
      <c r="U43" s="58"/>
      <c r="V43" s="58"/>
      <c r="W43" s="58" t="s">
        <v>211</v>
      </c>
      <c r="X43" s="63">
        <v>8.4000000000000005E-2</v>
      </c>
      <c r="Y43" s="63">
        <v>0.47899999999999998</v>
      </c>
      <c r="Z43" s="63">
        <v>2.35</v>
      </c>
      <c r="AA43" s="63">
        <v>4.4999999999999998E-2</v>
      </c>
      <c r="AB43" s="63">
        <v>3.0000000000000001E-3</v>
      </c>
      <c r="AC43" s="63">
        <v>3.0000000000000001E-3</v>
      </c>
      <c r="AD43" s="63">
        <v>3.3000000000000002E-2</v>
      </c>
      <c r="AE43" s="63">
        <v>0.20899999999999999</v>
      </c>
      <c r="AF43" s="58" t="s">
        <v>191</v>
      </c>
    </row>
    <row r="44" spans="1:32" ht="15.75" customHeight="1" x14ac:dyDescent="0.25">
      <c r="A44" s="59">
        <v>45825</v>
      </c>
      <c r="B44" s="58" t="s">
        <v>89</v>
      </c>
      <c r="C44" s="58" t="s">
        <v>216</v>
      </c>
      <c r="D44" s="61" t="s">
        <v>168</v>
      </c>
      <c r="E44" s="58">
        <v>7.1</v>
      </c>
      <c r="F44" s="60"/>
      <c r="G44" s="58"/>
      <c r="H44" s="58"/>
      <c r="I44" s="58"/>
      <c r="J44" s="62"/>
      <c r="K44" s="62"/>
      <c r="L44" s="62"/>
      <c r="M44" s="62"/>
      <c r="N44" s="58"/>
      <c r="O44" s="58"/>
      <c r="P44" s="58"/>
      <c r="Q44" s="62"/>
      <c r="R44" s="62"/>
      <c r="S44" s="62"/>
      <c r="T44" s="62"/>
      <c r="U44" s="58"/>
      <c r="V44" s="58"/>
      <c r="W44" s="58"/>
      <c r="X44" s="63"/>
      <c r="Y44" s="63"/>
      <c r="Z44" s="63"/>
      <c r="AA44" s="63"/>
      <c r="AB44" s="63"/>
      <c r="AC44" s="63"/>
      <c r="AD44" s="63"/>
      <c r="AE44" s="63"/>
      <c r="AF44" s="58" t="s">
        <v>183</v>
      </c>
    </row>
    <row r="45" spans="1:32" ht="15" customHeight="1" x14ac:dyDescent="0.25">
      <c r="A45" s="59">
        <v>45849</v>
      </c>
      <c r="B45" s="58" t="s">
        <v>178</v>
      </c>
      <c r="C45" s="58" t="s">
        <v>217</v>
      </c>
      <c r="D45" s="61" t="s">
        <v>168</v>
      </c>
      <c r="E45" s="58">
        <v>6.93</v>
      </c>
      <c r="F45" s="60">
        <v>500</v>
      </c>
      <c r="G45" s="58">
        <v>350</v>
      </c>
      <c r="H45" s="58">
        <v>490</v>
      </c>
      <c r="I45" s="58"/>
      <c r="J45" s="62">
        <v>43</v>
      </c>
      <c r="K45" s="62">
        <v>44.6</v>
      </c>
      <c r="L45" s="62" t="s">
        <v>207</v>
      </c>
      <c r="M45" s="62" t="s">
        <v>208</v>
      </c>
      <c r="N45" s="58"/>
      <c r="O45" s="58"/>
      <c r="P45" s="58"/>
      <c r="Q45" s="62">
        <v>3.3</v>
      </c>
      <c r="R45" s="62">
        <v>0.35599999999999998</v>
      </c>
      <c r="S45" s="62">
        <v>2.9</v>
      </c>
      <c r="T45" s="62" t="s">
        <v>218</v>
      </c>
      <c r="U45" s="58"/>
      <c r="V45" s="58"/>
      <c r="W45" s="58" t="s">
        <v>219</v>
      </c>
      <c r="X45" s="63">
        <v>6.2600000000000003E-2</v>
      </c>
      <c r="Y45" s="63">
        <v>0.59799999999999998</v>
      </c>
      <c r="Z45" s="63">
        <v>3.27</v>
      </c>
      <c r="AA45" s="63">
        <v>4.3299999999999998E-2</v>
      </c>
      <c r="AB45" s="63">
        <v>4.2500000000000003E-3</v>
      </c>
      <c r="AC45" s="63">
        <v>1.2999999999999999E-3</v>
      </c>
      <c r="AD45" s="63">
        <v>2.8000000000000001E-2</v>
      </c>
      <c r="AE45" s="63">
        <v>0.30299999999999999</v>
      </c>
      <c r="AF45" s="58"/>
    </row>
    <row r="46" spans="1:32" ht="15" customHeight="1" x14ac:dyDescent="0.25">
      <c r="A46" s="59">
        <v>45849</v>
      </c>
      <c r="B46" s="58" t="s">
        <v>89</v>
      </c>
      <c r="C46" s="58" t="s">
        <v>220</v>
      </c>
      <c r="D46" s="61" t="s">
        <v>168</v>
      </c>
      <c r="E46" s="58">
        <v>7.2</v>
      </c>
      <c r="F46" s="60">
        <v>40</v>
      </c>
      <c r="G46" s="58">
        <v>260</v>
      </c>
      <c r="H46" s="58">
        <v>579</v>
      </c>
      <c r="I46" s="58"/>
      <c r="J46" s="62">
        <v>35</v>
      </c>
      <c r="K46" s="62">
        <v>33.799999999999997</v>
      </c>
      <c r="L46" s="62">
        <v>0.05</v>
      </c>
      <c r="M46" s="62">
        <v>0.3</v>
      </c>
      <c r="N46" s="58"/>
      <c r="O46" s="58"/>
      <c r="P46" s="58"/>
      <c r="Q46" s="62">
        <v>15.6</v>
      </c>
      <c r="R46" s="62">
        <v>2.7</v>
      </c>
      <c r="S46" s="62">
        <v>12.6</v>
      </c>
      <c r="T46" s="62">
        <v>0.3</v>
      </c>
      <c r="U46" s="58"/>
      <c r="V46" s="58"/>
      <c r="W46" s="58" t="s">
        <v>211</v>
      </c>
      <c r="X46" s="63">
        <v>0.01</v>
      </c>
      <c r="Y46" s="63">
        <v>6.5000000000000002E-2</v>
      </c>
      <c r="Z46" s="63">
        <v>0.41</v>
      </c>
      <c r="AA46" s="63" t="s">
        <v>221</v>
      </c>
      <c r="AB46" s="63" t="s">
        <v>211</v>
      </c>
      <c r="AC46" s="63" t="s">
        <v>211</v>
      </c>
      <c r="AD46" s="63">
        <v>6.0000000000000001E-3</v>
      </c>
      <c r="AE46" s="63">
        <v>3.5999999999999997E-2</v>
      </c>
      <c r="AF46" s="58" t="s">
        <v>191</v>
      </c>
    </row>
    <row r="47" spans="1:32" s="51" customFormat="1" ht="15" customHeight="1" x14ac:dyDescent="0.25">
      <c r="A47" s="59">
        <v>45925</v>
      </c>
      <c r="B47" s="58" t="s">
        <v>178</v>
      </c>
      <c r="C47" s="58" t="s">
        <v>222</v>
      </c>
      <c r="D47" s="61" t="s">
        <v>168</v>
      </c>
      <c r="E47" s="67"/>
      <c r="F47" s="60">
        <v>60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>
        <v>2.82</v>
      </c>
      <c r="R47" s="67">
        <v>0.95</v>
      </c>
      <c r="S47" s="67">
        <v>1.87</v>
      </c>
      <c r="T47" s="68" t="s">
        <v>198</v>
      </c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58" t="s">
        <v>223</v>
      </c>
    </row>
    <row r="48" spans="1:32" s="51" customFormat="1" ht="15" customHeight="1" x14ac:dyDescent="0.25">
      <c r="A48" s="59">
        <v>45925</v>
      </c>
      <c r="B48" s="58" t="s">
        <v>89</v>
      </c>
      <c r="C48" s="69" t="s">
        <v>224</v>
      </c>
      <c r="D48" s="61" t="s">
        <v>168</v>
      </c>
      <c r="E48" s="67"/>
      <c r="F48" s="60">
        <v>40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>
        <v>14.77</v>
      </c>
      <c r="R48" s="67">
        <v>1.07</v>
      </c>
      <c r="S48" s="70">
        <v>13.5</v>
      </c>
      <c r="T48" s="70">
        <v>0.2</v>
      </c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58" t="s">
        <v>191</v>
      </c>
    </row>
    <row r="49" spans="1:32" s="51" customFormat="1" ht="15" customHeight="1" x14ac:dyDescent="0.25">
      <c r="A49" s="59">
        <v>45980</v>
      </c>
      <c r="B49" s="58" t="s">
        <v>178</v>
      </c>
      <c r="C49" s="69"/>
      <c r="D49" s="61" t="s">
        <v>168</v>
      </c>
      <c r="E49" s="67"/>
      <c r="F49" s="60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70"/>
      <c r="T49" s="70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58"/>
    </row>
    <row r="50" spans="1:32" s="51" customFormat="1" ht="15" customHeight="1" x14ac:dyDescent="0.25">
      <c r="A50" s="59">
        <v>45980</v>
      </c>
      <c r="B50" s="58" t="s">
        <v>89</v>
      </c>
      <c r="C50" s="69" t="s">
        <v>225</v>
      </c>
      <c r="D50" s="61" t="s">
        <v>168</v>
      </c>
      <c r="E50" s="67">
        <v>6.9</v>
      </c>
      <c r="F50" s="60">
        <v>41</v>
      </c>
      <c r="G50" s="67">
        <v>250</v>
      </c>
      <c r="H50" s="67">
        <v>616</v>
      </c>
      <c r="I50" s="67"/>
      <c r="J50" s="67">
        <v>45</v>
      </c>
      <c r="K50" s="67">
        <v>23.4</v>
      </c>
      <c r="L50" s="67" t="s">
        <v>204</v>
      </c>
      <c r="M50" s="67" t="s">
        <v>203</v>
      </c>
      <c r="N50" s="67"/>
      <c r="O50" s="67"/>
      <c r="P50" s="67"/>
      <c r="Q50" s="67">
        <v>15.39</v>
      </c>
      <c r="R50" s="67">
        <v>0.79</v>
      </c>
      <c r="S50" s="70">
        <v>13.9</v>
      </c>
      <c r="T50" s="70">
        <v>0.7</v>
      </c>
      <c r="U50" s="67"/>
      <c r="V50" s="67"/>
      <c r="W50" s="67" t="s">
        <v>211</v>
      </c>
      <c r="X50" s="67">
        <v>0.06</v>
      </c>
      <c r="Y50" s="67">
        <v>0.48199999999999998</v>
      </c>
      <c r="Z50" s="67">
        <v>3.2</v>
      </c>
      <c r="AA50" s="67">
        <v>5.1999999999999998E-2</v>
      </c>
      <c r="AB50" s="67" t="s">
        <v>211</v>
      </c>
      <c r="AC50" s="67">
        <v>3.0000000000000001E-3</v>
      </c>
      <c r="AD50" s="67">
        <v>0.05</v>
      </c>
      <c r="AE50" s="67">
        <v>0.34799999999999998</v>
      </c>
      <c r="AF50" s="58" t="s">
        <v>191</v>
      </c>
    </row>
  </sheetData>
  <conditionalFormatting sqref="E42:E43">
    <cfRule type="cellIs" dxfId="53" priority="1" operator="greaterThan">
      <formula>$F$5</formula>
    </cfRule>
  </conditionalFormatting>
  <conditionalFormatting sqref="F6:F50">
    <cfRule type="cellIs" dxfId="52" priority="2" operator="greaterThan">
      <formula>$F$5</formula>
    </cfRule>
  </conditionalFormatting>
  <conditionalFormatting sqref="G6:G46">
    <cfRule type="cellIs" dxfId="51" priority="3" operator="greaterThanOrEqual">
      <formula>$G$5</formula>
    </cfRule>
  </conditionalFormatting>
  <conditionalFormatting sqref="H6:H46">
    <cfRule type="cellIs" dxfId="50" priority="4" operator="greaterThanOrEqual">
      <formula>$H$5</formula>
    </cfRule>
  </conditionalFormatting>
  <conditionalFormatting sqref="I6:I46">
    <cfRule type="cellIs" dxfId="49" priority="5" operator="greaterThanOrEqual">
      <formula>$I$5</formula>
    </cfRule>
  </conditionalFormatting>
  <conditionalFormatting sqref="J6:J46">
    <cfRule type="cellIs" dxfId="48" priority="6" operator="greaterThanOrEqual">
      <formula>$J$5</formula>
    </cfRule>
  </conditionalFormatting>
  <conditionalFormatting sqref="K6:K46">
    <cfRule type="cellIs" dxfId="47" priority="7" operator="greaterThanOrEqual">
      <formula>$K$5</formula>
    </cfRule>
  </conditionalFormatting>
  <conditionalFormatting sqref="L6:L31 L33:L38 L40:L44 L46">
    <cfRule type="cellIs" dxfId="46" priority="8" operator="greaterThanOrEqual">
      <formula>$L$5</formula>
    </cfRule>
  </conditionalFormatting>
  <conditionalFormatting sqref="M6:M31 M33:M37 M40:M41 M43:M44 M46">
    <cfRule type="cellIs" dxfId="45" priority="9" operator="greaterThanOrEqual">
      <formula>$M$5</formula>
    </cfRule>
  </conditionalFormatting>
  <conditionalFormatting sqref="O6:O46">
    <cfRule type="cellIs" dxfId="44" priority="10" operator="greaterThanOrEqual">
      <formula>$O$5</formula>
    </cfRule>
  </conditionalFormatting>
  <conditionalFormatting sqref="P6:P46">
    <cfRule type="cellIs" dxfId="43" priority="11" operator="greaterThanOrEqual">
      <formula>$P$5</formula>
    </cfRule>
  </conditionalFormatting>
  <conditionalFormatting sqref="Q6:Q46">
    <cfRule type="cellIs" dxfId="42" priority="12" operator="greaterThanOrEqual">
      <formula>$Q$5</formula>
    </cfRule>
  </conditionalFormatting>
  <conditionalFormatting sqref="U6:U46">
    <cfRule type="cellIs" dxfId="41" priority="13" operator="greaterThanOrEqual">
      <formula>$U$5</formula>
    </cfRule>
  </conditionalFormatting>
  <conditionalFormatting sqref="Y6:Y46">
    <cfRule type="cellIs" dxfId="40" priority="14" operator="greaterThanOrEqual">
      <formula>$Y$5</formula>
    </cfRule>
  </conditionalFormatting>
  <conditionalFormatting sqref="Z6:Z46">
    <cfRule type="cellIs" dxfId="39" priority="15" operator="greaterThanOrEqual">
      <formula>$Z$5</formula>
    </cfRule>
  </conditionalFormatting>
  <pageMargins left="0.70866141732283472" right="0.70866141732283472" top="0.74803149606299213" bottom="0.74803149606299213" header="0" footer="0"/>
  <pageSetup paperSize="9" orientation="landscape"/>
  <headerFooter>
    <oddFooter>&amp;L&amp;A&amp;R&amp;F</oddFooter>
  </headerFooter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9E759-BA14-4F84-AE9C-F1A40D71EDCA}">
  <sheetPr>
    <tabColor rgb="FFA8D08D"/>
  </sheetPr>
  <dimension ref="A1:AD43"/>
  <sheetViews>
    <sheetView showGridLines="0" tabSelected="1" workbookViewId="0">
      <pane xSplit="3" ySplit="5" topLeftCell="L16" activePane="bottomRight" state="frozen"/>
      <selection activeCell="I19" sqref="I19"/>
      <selection pane="topRight" activeCell="I19" sqref="I19"/>
      <selection pane="bottomLeft" activeCell="I19" sqref="I19"/>
      <selection pane="bottomRight" activeCell="U4" sqref="U4"/>
    </sheetView>
  </sheetViews>
  <sheetFormatPr defaultColWidth="14.42578125" defaultRowHeight="15" customHeight="1" x14ac:dyDescent="0.25"/>
  <cols>
    <col min="1" max="5" width="20.7109375" style="31" customWidth="1"/>
    <col min="6" max="13" width="12.7109375" style="31" customWidth="1"/>
    <col min="14" max="19" width="8.7109375" style="31" customWidth="1"/>
    <col min="20" max="20" width="10.42578125" style="31" customWidth="1"/>
    <col min="21" max="21" width="9.28515625" style="31" customWidth="1"/>
    <col min="22" max="22" width="8.7109375" style="31" customWidth="1"/>
    <col min="23" max="23" width="10.85546875" style="31" bestFit="1" customWidth="1"/>
    <col min="24" max="24" width="11.42578125" style="31" customWidth="1"/>
    <col min="25" max="25" width="11.5703125" style="31" customWidth="1"/>
    <col min="26" max="26" width="12" style="31" customWidth="1"/>
    <col min="27" max="27" width="12.28515625" style="31" customWidth="1"/>
    <col min="28" max="29" width="8.7109375" style="31" customWidth="1"/>
    <col min="30" max="30" width="14.5703125" style="31" customWidth="1"/>
    <col min="31" max="31" width="8.7109375" style="31" customWidth="1"/>
    <col min="32" max="32" width="10.28515625" style="31" customWidth="1"/>
    <col min="33" max="40" width="8.7109375" style="31" customWidth="1"/>
    <col min="41" max="41" width="27.28515625" style="31" customWidth="1"/>
    <col min="42" max="42" width="8.7109375" style="31" customWidth="1"/>
    <col min="43" max="46" width="20.7109375" style="31" customWidth="1"/>
    <col min="47" max="51" width="12.7109375" style="31" customWidth="1"/>
    <col min="52" max="58" width="8.7109375" style="31" customWidth="1"/>
    <col min="59" max="62" width="12.7109375" style="31" customWidth="1"/>
    <col min="63" max="63" width="13.42578125" style="31" customWidth="1"/>
    <col min="64" max="16384" width="14.42578125" style="31"/>
  </cols>
  <sheetData>
    <row r="1" spans="1:30" s="72" customFormat="1" x14ac:dyDescent="0.25">
      <c r="A1" s="21" t="s">
        <v>130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30" x14ac:dyDescent="0.25">
      <c r="A2" s="7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30" x14ac:dyDescent="0.25">
      <c r="A3" s="1" t="s">
        <v>226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30" ht="75" x14ac:dyDescent="0.25">
      <c r="A4" s="74" t="s">
        <v>132</v>
      </c>
      <c r="B4" s="74" t="s">
        <v>133</v>
      </c>
      <c r="C4" s="75" t="s">
        <v>134</v>
      </c>
      <c r="D4" s="74" t="s">
        <v>135</v>
      </c>
      <c r="E4" s="74" t="s">
        <v>136</v>
      </c>
      <c r="F4" s="75" t="s">
        <v>139</v>
      </c>
      <c r="G4" s="75" t="s">
        <v>227</v>
      </c>
      <c r="H4" s="75" t="s">
        <v>141</v>
      </c>
      <c r="I4" s="75" t="s">
        <v>228</v>
      </c>
      <c r="J4" s="75" t="s">
        <v>229</v>
      </c>
      <c r="K4" s="75" t="s">
        <v>230</v>
      </c>
      <c r="L4" s="33" t="s">
        <v>157</v>
      </c>
      <c r="M4" s="75" t="s">
        <v>138</v>
      </c>
      <c r="N4" s="75" t="s">
        <v>231</v>
      </c>
      <c r="O4" s="75" t="s">
        <v>155</v>
      </c>
      <c r="P4" s="75" t="s">
        <v>161</v>
      </c>
      <c r="Q4" s="75" t="s">
        <v>159</v>
      </c>
      <c r="R4" s="75" t="s">
        <v>162</v>
      </c>
      <c r="S4" s="75" t="s">
        <v>232</v>
      </c>
      <c r="T4" s="75" t="s">
        <v>233</v>
      </c>
      <c r="U4" s="75" t="s">
        <v>137</v>
      </c>
      <c r="V4" s="75" t="s">
        <v>234</v>
      </c>
      <c r="W4" s="75" t="s">
        <v>235</v>
      </c>
      <c r="X4" s="75" t="s">
        <v>236</v>
      </c>
      <c r="Y4" s="75" t="s">
        <v>237</v>
      </c>
      <c r="Z4" s="75" t="s">
        <v>238</v>
      </c>
      <c r="AA4" s="33" t="s">
        <v>239</v>
      </c>
      <c r="AB4" s="33" t="s">
        <v>240</v>
      </c>
      <c r="AC4" s="75" t="s">
        <v>241</v>
      </c>
      <c r="AD4" s="76" t="s">
        <v>163</v>
      </c>
    </row>
    <row r="5" spans="1:30" x14ac:dyDescent="0.25">
      <c r="A5" s="77" t="s">
        <v>164</v>
      </c>
      <c r="B5" s="77"/>
      <c r="C5" s="78"/>
      <c r="D5" s="78"/>
      <c r="E5" s="79">
        <v>9.5</v>
      </c>
      <c r="F5" s="79">
        <v>1000</v>
      </c>
      <c r="G5" s="80" t="s">
        <v>242</v>
      </c>
      <c r="H5" s="81">
        <v>95</v>
      </c>
      <c r="I5" s="81">
        <v>75</v>
      </c>
      <c r="J5" s="81">
        <v>30</v>
      </c>
      <c r="K5" s="81">
        <v>0.6</v>
      </c>
      <c r="L5" s="81">
        <v>2</v>
      </c>
      <c r="M5" s="81">
        <v>500</v>
      </c>
      <c r="N5" s="78">
        <v>0.2</v>
      </c>
      <c r="O5" s="78">
        <v>0.3</v>
      </c>
      <c r="P5" s="78">
        <v>0.4</v>
      </c>
      <c r="Q5" s="78">
        <v>0.2</v>
      </c>
      <c r="R5" s="77">
        <v>0.8</v>
      </c>
      <c r="S5" s="77">
        <v>0.1</v>
      </c>
      <c r="T5" s="77">
        <v>4</v>
      </c>
      <c r="U5" s="79" t="s">
        <v>242</v>
      </c>
      <c r="V5" s="82">
        <v>4.5</v>
      </c>
      <c r="W5" s="77">
        <v>7</v>
      </c>
      <c r="X5" s="77" t="s">
        <v>242</v>
      </c>
      <c r="Y5" s="77" t="s">
        <v>242</v>
      </c>
      <c r="Z5" s="77" t="s">
        <v>242</v>
      </c>
      <c r="AA5" s="78">
        <v>15</v>
      </c>
      <c r="AB5" s="78">
        <v>1</v>
      </c>
      <c r="AC5" s="78">
        <v>80</v>
      </c>
      <c r="AD5" s="83"/>
    </row>
    <row r="6" spans="1:30" x14ac:dyDescent="0.25">
      <c r="A6" s="84">
        <v>45331</v>
      </c>
      <c r="B6" s="2" t="s">
        <v>189</v>
      </c>
      <c r="C6" s="33">
        <v>3669</v>
      </c>
      <c r="D6" s="33" t="s">
        <v>168</v>
      </c>
      <c r="E6" s="33">
        <v>7.27</v>
      </c>
      <c r="F6" s="2">
        <v>464</v>
      </c>
      <c r="G6" s="85"/>
      <c r="H6" s="33">
        <v>55</v>
      </c>
      <c r="I6" s="33" t="s">
        <v>243</v>
      </c>
      <c r="J6" s="33">
        <v>1</v>
      </c>
      <c r="K6" s="33" t="s">
        <v>190</v>
      </c>
      <c r="L6" s="33">
        <v>1.7</v>
      </c>
      <c r="M6" s="33">
        <v>173</v>
      </c>
      <c r="N6" s="33" t="s">
        <v>190</v>
      </c>
      <c r="O6" s="33">
        <v>0.19</v>
      </c>
      <c r="P6" s="33">
        <v>0.01</v>
      </c>
      <c r="Q6" s="33" t="s">
        <v>190</v>
      </c>
      <c r="R6" s="2">
        <v>0.26</v>
      </c>
      <c r="S6" s="33" t="s">
        <v>190</v>
      </c>
      <c r="T6" s="33" t="s">
        <v>190</v>
      </c>
      <c r="U6" s="86" t="s">
        <v>244</v>
      </c>
      <c r="V6" s="7">
        <v>4.4000000000000004</v>
      </c>
      <c r="W6" s="2"/>
      <c r="X6" s="2">
        <v>0.3</v>
      </c>
      <c r="Y6" s="2">
        <v>34.9</v>
      </c>
      <c r="Z6" s="2">
        <v>2.6</v>
      </c>
      <c r="AA6" s="86">
        <v>37.799999999999997</v>
      </c>
      <c r="AB6" s="33"/>
      <c r="AC6" s="8"/>
      <c r="AD6" s="2" t="s">
        <v>245</v>
      </c>
    </row>
    <row r="7" spans="1:30" x14ac:dyDescent="0.25">
      <c r="A7" s="84">
        <v>45366</v>
      </c>
      <c r="B7" s="2" t="s">
        <v>189</v>
      </c>
      <c r="C7" s="33">
        <v>6056</v>
      </c>
      <c r="D7" s="33" t="s">
        <v>168</v>
      </c>
      <c r="E7" s="33">
        <v>7.16</v>
      </c>
      <c r="F7" s="2">
        <v>455</v>
      </c>
      <c r="G7" s="85"/>
      <c r="H7" s="33">
        <v>55</v>
      </c>
      <c r="I7" s="33">
        <v>20.5</v>
      </c>
      <c r="J7" s="33">
        <v>1.6</v>
      </c>
      <c r="K7" s="33">
        <v>0.12</v>
      </c>
      <c r="L7" s="33">
        <v>1.9</v>
      </c>
      <c r="M7" s="33">
        <v>191</v>
      </c>
      <c r="N7" s="33" t="s">
        <v>190</v>
      </c>
      <c r="O7" s="33">
        <v>0.23</v>
      </c>
      <c r="P7" s="33">
        <v>0.02</v>
      </c>
      <c r="Q7" s="33">
        <v>0.02</v>
      </c>
      <c r="R7" s="2">
        <v>0.24</v>
      </c>
      <c r="S7" s="2" t="s">
        <v>190</v>
      </c>
      <c r="T7" s="2" t="s">
        <v>190</v>
      </c>
      <c r="U7" s="86" t="s">
        <v>244</v>
      </c>
      <c r="V7" s="87"/>
      <c r="W7" s="2"/>
      <c r="X7" s="2">
        <v>0.3</v>
      </c>
      <c r="Y7" s="2">
        <v>25.1</v>
      </c>
      <c r="Z7" s="2">
        <v>2.85</v>
      </c>
      <c r="AA7" s="86">
        <v>28.3</v>
      </c>
      <c r="AB7" s="33"/>
      <c r="AC7" s="8"/>
      <c r="AD7" s="2" t="s">
        <v>245</v>
      </c>
    </row>
    <row r="8" spans="1:30" x14ac:dyDescent="0.25">
      <c r="A8" s="84">
        <v>45462</v>
      </c>
      <c r="B8" s="2" t="s">
        <v>189</v>
      </c>
      <c r="C8" s="33">
        <v>13162</v>
      </c>
      <c r="D8" s="33" t="s">
        <v>168</v>
      </c>
      <c r="E8" s="33"/>
      <c r="F8" s="2"/>
      <c r="G8" s="88">
        <v>90.5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2"/>
      <c r="S8" s="2"/>
      <c r="T8" s="2"/>
      <c r="U8" s="74"/>
      <c r="V8" s="87"/>
      <c r="W8" s="2">
        <v>0.14000000000000001</v>
      </c>
      <c r="X8" s="2"/>
      <c r="Y8" s="2"/>
      <c r="Z8" s="2"/>
      <c r="AA8" s="33"/>
      <c r="AB8" s="33">
        <v>0.109</v>
      </c>
      <c r="AC8" s="8"/>
      <c r="AD8" s="2" t="s">
        <v>246</v>
      </c>
    </row>
    <row r="9" spans="1:30" x14ac:dyDescent="0.25">
      <c r="A9" s="84">
        <v>45555</v>
      </c>
      <c r="B9" s="2" t="s">
        <v>200</v>
      </c>
      <c r="C9" s="2" t="s">
        <v>247</v>
      </c>
      <c r="D9" s="33" t="s">
        <v>168</v>
      </c>
      <c r="E9" s="33">
        <v>7.5</v>
      </c>
      <c r="F9" s="85">
        <v>594</v>
      </c>
      <c r="G9" s="2">
        <v>144</v>
      </c>
      <c r="H9" s="2">
        <v>58.7</v>
      </c>
      <c r="I9" s="2">
        <v>38.5</v>
      </c>
      <c r="J9" s="2" t="s">
        <v>248</v>
      </c>
      <c r="K9" s="2" t="s">
        <v>204</v>
      </c>
      <c r="L9" s="2">
        <v>1.8</v>
      </c>
      <c r="M9" s="2">
        <v>241</v>
      </c>
      <c r="N9" s="2" t="s">
        <v>203</v>
      </c>
      <c r="O9" s="2">
        <v>0.15</v>
      </c>
      <c r="P9" s="2" t="s">
        <v>205</v>
      </c>
      <c r="Q9" s="2" t="s">
        <v>203</v>
      </c>
      <c r="R9" s="2">
        <v>0.25</v>
      </c>
      <c r="S9" s="2" t="s">
        <v>202</v>
      </c>
      <c r="T9" s="2" t="s">
        <v>203</v>
      </c>
      <c r="U9" s="86" t="s">
        <v>249</v>
      </c>
      <c r="V9" s="7">
        <v>1.27</v>
      </c>
      <c r="W9" s="2" t="s">
        <v>250</v>
      </c>
      <c r="X9" s="2">
        <v>1.7</v>
      </c>
      <c r="Y9" s="2">
        <v>6.4</v>
      </c>
      <c r="Z9" s="2">
        <v>2.1</v>
      </c>
      <c r="AA9" s="2">
        <v>10.199999999999999</v>
      </c>
      <c r="AB9" s="2" t="s">
        <v>203</v>
      </c>
      <c r="AC9" s="7">
        <v>100</v>
      </c>
      <c r="AD9" s="2" t="s">
        <v>251</v>
      </c>
    </row>
    <row r="10" spans="1:30" x14ac:dyDescent="0.25">
      <c r="A10" s="84">
        <v>45589</v>
      </c>
      <c r="B10" s="2" t="s">
        <v>200</v>
      </c>
      <c r="C10" s="2" t="s">
        <v>252</v>
      </c>
      <c r="D10" s="33" t="s">
        <v>168</v>
      </c>
      <c r="E10" s="33">
        <v>7</v>
      </c>
      <c r="F10" s="2">
        <v>564</v>
      </c>
      <c r="G10" s="2">
        <v>135</v>
      </c>
      <c r="H10" s="2">
        <v>62.1</v>
      </c>
      <c r="I10" s="2">
        <v>40.799999999999997</v>
      </c>
      <c r="J10" s="2" t="s">
        <v>248</v>
      </c>
      <c r="K10" s="2">
        <v>0.09</v>
      </c>
      <c r="L10" s="2">
        <v>1.2</v>
      </c>
      <c r="M10" s="2">
        <v>201</v>
      </c>
      <c r="N10" s="2" t="s">
        <v>203</v>
      </c>
      <c r="O10" s="2" t="s">
        <v>203</v>
      </c>
      <c r="P10" s="2" t="s">
        <v>205</v>
      </c>
      <c r="Q10" s="2" t="s">
        <v>203</v>
      </c>
      <c r="R10" s="2">
        <v>0.15</v>
      </c>
      <c r="S10" s="2" t="s">
        <v>202</v>
      </c>
      <c r="T10" s="2" t="s">
        <v>203</v>
      </c>
      <c r="U10" s="2" t="s">
        <v>253</v>
      </c>
      <c r="V10" s="7">
        <v>1.53</v>
      </c>
      <c r="W10" s="44" t="s">
        <v>254</v>
      </c>
      <c r="X10" s="2">
        <v>1.4</v>
      </c>
      <c r="Y10" s="2">
        <v>9.1</v>
      </c>
      <c r="Z10" s="2">
        <v>1.3</v>
      </c>
      <c r="AA10" s="2">
        <v>11.9</v>
      </c>
      <c r="AB10" s="2" t="s">
        <v>203</v>
      </c>
      <c r="AC10" s="7">
        <v>30</v>
      </c>
      <c r="AD10" s="2" t="s">
        <v>251</v>
      </c>
    </row>
    <row r="11" spans="1:30" x14ac:dyDescent="0.25">
      <c r="A11" s="84">
        <v>45610</v>
      </c>
      <c r="B11" s="2" t="s">
        <v>200</v>
      </c>
      <c r="C11" s="2" t="s">
        <v>255</v>
      </c>
      <c r="D11" s="33" t="s">
        <v>168</v>
      </c>
      <c r="E11" s="33">
        <v>6.9</v>
      </c>
      <c r="F11" s="2">
        <v>661</v>
      </c>
      <c r="G11" s="2">
        <v>150</v>
      </c>
      <c r="H11" s="2">
        <v>66.8</v>
      </c>
      <c r="I11" s="2">
        <v>37.6</v>
      </c>
      <c r="J11" s="2" t="s">
        <v>248</v>
      </c>
      <c r="K11" s="2" t="s">
        <v>204</v>
      </c>
      <c r="L11" s="2">
        <v>1.4</v>
      </c>
      <c r="M11" s="2">
        <v>270</v>
      </c>
      <c r="N11" s="2" t="s">
        <v>203</v>
      </c>
      <c r="O11" s="2" t="s">
        <v>203</v>
      </c>
      <c r="P11" s="2" t="s">
        <v>205</v>
      </c>
      <c r="Q11" s="2" t="s">
        <v>203</v>
      </c>
      <c r="R11" s="2">
        <v>0.18</v>
      </c>
      <c r="S11" s="2" t="s">
        <v>202</v>
      </c>
      <c r="T11" s="2" t="s">
        <v>203</v>
      </c>
      <c r="U11" s="2" t="s">
        <v>256</v>
      </c>
      <c r="V11" s="7">
        <v>2.14</v>
      </c>
      <c r="W11" s="44" t="s">
        <v>254</v>
      </c>
      <c r="X11" s="2">
        <v>1.72</v>
      </c>
      <c r="Y11" s="2">
        <v>16.5</v>
      </c>
      <c r="Z11" s="2">
        <v>1.8</v>
      </c>
      <c r="AA11" s="86">
        <v>20</v>
      </c>
      <c r="AB11" s="2" t="s">
        <v>203</v>
      </c>
      <c r="AC11" s="7">
        <v>80</v>
      </c>
      <c r="AD11" s="2" t="s">
        <v>251</v>
      </c>
    </row>
    <row r="12" spans="1:30" x14ac:dyDescent="0.25">
      <c r="A12" s="84">
        <v>45638</v>
      </c>
      <c r="B12" s="2" t="s">
        <v>200</v>
      </c>
      <c r="C12" s="33" t="s">
        <v>257</v>
      </c>
      <c r="D12" s="33" t="s">
        <v>168</v>
      </c>
      <c r="E12" s="33">
        <v>7.3</v>
      </c>
      <c r="F12" s="2">
        <v>711</v>
      </c>
      <c r="G12" s="2">
        <v>191</v>
      </c>
      <c r="H12" s="2">
        <v>75.099999999999994</v>
      </c>
      <c r="I12" s="2">
        <v>47</v>
      </c>
      <c r="J12" s="2" t="s">
        <v>248</v>
      </c>
      <c r="K12" s="2">
        <v>0.04</v>
      </c>
      <c r="L12" s="88">
        <v>1.5</v>
      </c>
      <c r="M12" s="2">
        <v>238</v>
      </c>
      <c r="N12" s="2" t="s">
        <v>203</v>
      </c>
      <c r="O12" s="2" t="s">
        <v>203</v>
      </c>
      <c r="P12" s="2" t="s">
        <v>205</v>
      </c>
      <c r="Q12" s="2" t="s">
        <v>203</v>
      </c>
      <c r="R12" s="2">
        <v>0.28000000000000003</v>
      </c>
      <c r="S12" s="2" t="s">
        <v>202</v>
      </c>
      <c r="T12" s="2" t="s">
        <v>203</v>
      </c>
      <c r="U12" s="2" t="s">
        <v>256</v>
      </c>
      <c r="V12" s="7">
        <v>1.69</v>
      </c>
      <c r="W12" s="2" t="s">
        <v>250</v>
      </c>
      <c r="X12" s="2">
        <v>2.8</v>
      </c>
      <c r="Y12" s="2">
        <v>44.6</v>
      </c>
      <c r="Z12" s="2">
        <v>1.8</v>
      </c>
      <c r="AA12" s="86">
        <v>49.2</v>
      </c>
      <c r="AB12" s="2" t="s">
        <v>203</v>
      </c>
      <c r="AC12" s="7">
        <v>100</v>
      </c>
      <c r="AD12" s="83" t="s">
        <v>251</v>
      </c>
    </row>
    <row r="13" spans="1:30" x14ac:dyDescent="0.25">
      <c r="A13" s="84">
        <v>45673</v>
      </c>
      <c r="B13" s="2" t="s">
        <v>200</v>
      </c>
      <c r="C13" s="83" t="s">
        <v>258</v>
      </c>
      <c r="D13" s="33" t="s">
        <v>168</v>
      </c>
      <c r="E13" s="33">
        <v>7.45</v>
      </c>
      <c r="F13" s="31">
        <v>665</v>
      </c>
      <c r="G13" s="31">
        <v>144</v>
      </c>
      <c r="H13" s="31">
        <v>80.5</v>
      </c>
      <c r="I13" s="31">
        <v>55.8</v>
      </c>
      <c r="J13" s="83" t="s">
        <v>248</v>
      </c>
      <c r="K13" s="83" t="s">
        <v>204</v>
      </c>
      <c r="L13" s="31">
        <v>1.3</v>
      </c>
      <c r="M13" s="31">
        <v>264</v>
      </c>
      <c r="N13" s="31" t="s">
        <v>203</v>
      </c>
      <c r="O13" s="31" t="s">
        <v>203</v>
      </c>
      <c r="P13" s="31" t="s">
        <v>205</v>
      </c>
      <c r="Q13" s="31" t="s">
        <v>203</v>
      </c>
      <c r="R13" s="31">
        <v>0.19</v>
      </c>
      <c r="S13" s="83" t="s">
        <v>202</v>
      </c>
      <c r="T13" s="83" t="s">
        <v>203</v>
      </c>
      <c r="U13" s="2" t="s">
        <v>253</v>
      </c>
      <c r="V13" s="7">
        <v>1.82</v>
      </c>
      <c r="W13" s="44" t="s">
        <v>254</v>
      </c>
      <c r="X13" s="2">
        <v>3.28</v>
      </c>
      <c r="Y13" s="2">
        <v>15.4</v>
      </c>
      <c r="Z13" s="2">
        <v>1.53</v>
      </c>
      <c r="AA13" s="86">
        <v>20.2</v>
      </c>
      <c r="AB13" s="2" t="s">
        <v>203</v>
      </c>
      <c r="AC13" s="7">
        <v>100</v>
      </c>
      <c r="AD13" s="83" t="s">
        <v>251</v>
      </c>
    </row>
    <row r="14" spans="1:30" ht="30" x14ac:dyDescent="0.25">
      <c r="A14" s="84">
        <v>45701</v>
      </c>
      <c r="B14" s="2" t="s">
        <v>200</v>
      </c>
      <c r="C14" s="89" t="s">
        <v>259</v>
      </c>
      <c r="D14" s="33" t="s">
        <v>168</v>
      </c>
      <c r="E14" s="33">
        <v>6.47</v>
      </c>
      <c r="F14" s="31">
        <v>764</v>
      </c>
      <c r="G14" s="31">
        <v>199</v>
      </c>
      <c r="H14" s="90">
        <v>92.2</v>
      </c>
      <c r="I14" s="90">
        <v>40.6</v>
      </c>
      <c r="J14" s="91" t="s">
        <v>248</v>
      </c>
      <c r="K14" s="91" t="s">
        <v>204</v>
      </c>
      <c r="L14" s="31">
        <v>1.5</v>
      </c>
      <c r="M14" s="31">
        <v>332</v>
      </c>
      <c r="N14" s="31" t="s">
        <v>203</v>
      </c>
      <c r="O14" s="31" t="s">
        <v>203</v>
      </c>
      <c r="P14" s="31" t="s">
        <v>205</v>
      </c>
      <c r="Q14" s="31" t="s">
        <v>203</v>
      </c>
      <c r="R14" s="31">
        <v>0.21</v>
      </c>
      <c r="S14" s="83" t="s">
        <v>202</v>
      </c>
      <c r="T14" s="83" t="s">
        <v>203</v>
      </c>
      <c r="U14" s="2" t="s">
        <v>253</v>
      </c>
      <c r="V14" s="7">
        <v>4.5</v>
      </c>
      <c r="W14" s="44" t="s">
        <v>254</v>
      </c>
      <c r="X14" s="2">
        <v>1.97</v>
      </c>
      <c r="Y14" s="2">
        <v>14.3</v>
      </c>
      <c r="Z14" s="2">
        <v>2.2400000000000002</v>
      </c>
      <c r="AA14" s="86">
        <v>18.5</v>
      </c>
      <c r="AB14" s="2" t="s">
        <v>203</v>
      </c>
      <c r="AC14" s="7">
        <v>100</v>
      </c>
      <c r="AD14" s="83" t="s">
        <v>260</v>
      </c>
    </row>
    <row r="15" spans="1:30" ht="30" x14ac:dyDescent="0.25">
      <c r="A15" s="84">
        <v>45736</v>
      </c>
      <c r="B15" s="2" t="s">
        <v>200</v>
      </c>
      <c r="C15" s="92" t="s">
        <v>261</v>
      </c>
      <c r="D15" s="33" t="s">
        <v>168</v>
      </c>
      <c r="E15" s="33">
        <v>6.8</v>
      </c>
      <c r="F15" s="31">
        <v>850</v>
      </c>
      <c r="G15" s="31">
        <v>251</v>
      </c>
      <c r="H15" s="90">
        <v>83</v>
      </c>
      <c r="I15" s="90">
        <v>43</v>
      </c>
      <c r="J15" s="91" t="s">
        <v>248</v>
      </c>
      <c r="K15" s="91" t="s">
        <v>204</v>
      </c>
      <c r="L15" s="31">
        <v>1.2</v>
      </c>
      <c r="M15" s="31">
        <v>272</v>
      </c>
      <c r="N15" s="31" t="s">
        <v>203</v>
      </c>
      <c r="O15" s="31" t="s">
        <v>203</v>
      </c>
      <c r="P15" s="31" t="s">
        <v>205</v>
      </c>
      <c r="Q15" s="31" t="s">
        <v>203</v>
      </c>
      <c r="R15" s="31">
        <v>0.35</v>
      </c>
      <c r="S15" s="83" t="s">
        <v>202</v>
      </c>
      <c r="T15" s="83" t="s">
        <v>203</v>
      </c>
      <c r="U15" s="2" t="s">
        <v>253</v>
      </c>
      <c r="V15" s="7">
        <v>4.5</v>
      </c>
      <c r="W15" s="31" t="s">
        <v>250</v>
      </c>
      <c r="X15" s="31">
        <v>5.2</v>
      </c>
      <c r="Y15" s="31">
        <v>53.8</v>
      </c>
      <c r="Z15" s="31">
        <v>1.6</v>
      </c>
      <c r="AA15" s="86">
        <v>60.6</v>
      </c>
      <c r="AB15" s="31" t="s">
        <v>203</v>
      </c>
      <c r="AC15" s="7">
        <v>100</v>
      </c>
      <c r="AD15" s="31" t="s">
        <v>260</v>
      </c>
    </row>
    <row r="16" spans="1:30" ht="30" x14ac:dyDescent="0.25">
      <c r="A16" s="84">
        <v>45764</v>
      </c>
      <c r="B16" s="2" t="s">
        <v>200</v>
      </c>
      <c r="C16" s="92" t="s">
        <v>262</v>
      </c>
      <c r="D16" s="33" t="s">
        <v>168</v>
      </c>
      <c r="E16" s="33">
        <v>7.28</v>
      </c>
      <c r="F16" s="31">
        <v>506</v>
      </c>
      <c r="G16" s="31">
        <v>109</v>
      </c>
      <c r="H16" s="90">
        <v>61.6</v>
      </c>
      <c r="I16" s="90">
        <v>39.5</v>
      </c>
      <c r="J16" s="91" t="s">
        <v>248</v>
      </c>
      <c r="K16" s="91" t="s">
        <v>204</v>
      </c>
      <c r="L16" s="31">
        <v>2</v>
      </c>
      <c r="M16" s="31">
        <v>189</v>
      </c>
      <c r="N16" s="31" t="s">
        <v>203</v>
      </c>
      <c r="O16" s="31" t="s">
        <v>203</v>
      </c>
      <c r="P16" s="31" t="s">
        <v>205</v>
      </c>
      <c r="Q16" s="31" t="s">
        <v>203</v>
      </c>
      <c r="R16" s="31">
        <v>0.16</v>
      </c>
      <c r="S16" s="83" t="s">
        <v>202</v>
      </c>
      <c r="T16" s="83" t="s">
        <v>203</v>
      </c>
      <c r="U16" s="86" t="s">
        <v>249</v>
      </c>
      <c r="V16" s="7">
        <v>1.69</v>
      </c>
      <c r="W16" s="44" t="s">
        <v>254</v>
      </c>
      <c r="X16" s="2">
        <v>6.17</v>
      </c>
      <c r="Y16" s="2">
        <v>3.6</v>
      </c>
      <c r="Z16" s="2">
        <v>1.8</v>
      </c>
      <c r="AA16" s="31">
        <v>11.6</v>
      </c>
      <c r="AB16" s="31">
        <v>0.11</v>
      </c>
      <c r="AC16" s="7">
        <v>100</v>
      </c>
      <c r="AD16" s="31" t="s">
        <v>260</v>
      </c>
    </row>
    <row r="17" spans="1:30" ht="30" x14ac:dyDescent="0.25">
      <c r="A17" s="84">
        <v>45799</v>
      </c>
      <c r="B17" s="2" t="s">
        <v>200</v>
      </c>
      <c r="C17" s="89" t="s">
        <v>263</v>
      </c>
      <c r="D17" s="33" t="s">
        <v>168</v>
      </c>
      <c r="E17" s="93">
        <v>10.1</v>
      </c>
      <c r="F17" s="31">
        <v>429</v>
      </c>
      <c r="G17" s="31">
        <v>116</v>
      </c>
      <c r="H17" s="90">
        <v>53.9</v>
      </c>
      <c r="I17" s="90">
        <v>40.5</v>
      </c>
      <c r="J17" s="90" t="s">
        <v>248</v>
      </c>
      <c r="K17" s="94">
        <v>0.93</v>
      </c>
      <c r="L17" s="31">
        <v>2.2000000000000002</v>
      </c>
      <c r="M17" s="31">
        <v>162</v>
      </c>
      <c r="N17" s="31" t="s">
        <v>203</v>
      </c>
      <c r="O17" s="31" t="s">
        <v>203</v>
      </c>
      <c r="P17" s="31" t="s">
        <v>205</v>
      </c>
      <c r="Q17" s="31" t="s">
        <v>203</v>
      </c>
      <c r="R17" s="31">
        <v>0.18</v>
      </c>
      <c r="S17" s="83" t="s">
        <v>202</v>
      </c>
      <c r="T17" s="83" t="s">
        <v>203</v>
      </c>
      <c r="U17" s="2" t="s">
        <v>253</v>
      </c>
      <c r="V17" s="87">
        <v>1.3</v>
      </c>
      <c r="W17" s="44" t="s">
        <v>254</v>
      </c>
      <c r="X17" s="2">
        <v>1.6</v>
      </c>
      <c r="Y17" s="2">
        <v>12.5</v>
      </c>
      <c r="Z17" s="2">
        <v>1.3</v>
      </c>
      <c r="AA17" s="86">
        <v>15.4</v>
      </c>
      <c r="AB17" s="31" t="s">
        <v>203</v>
      </c>
      <c r="AC17" s="7">
        <v>100</v>
      </c>
      <c r="AD17" s="31" t="s">
        <v>260</v>
      </c>
    </row>
    <row r="18" spans="1:30" ht="30" x14ac:dyDescent="0.25">
      <c r="A18" s="84">
        <v>45826</v>
      </c>
      <c r="B18" s="2" t="s">
        <v>200</v>
      </c>
      <c r="C18" s="89" t="s">
        <v>264</v>
      </c>
      <c r="D18" s="33" t="s">
        <v>168</v>
      </c>
      <c r="E18" s="33">
        <v>7.35</v>
      </c>
      <c r="F18" s="31">
        <v>580</v>
      </c>
      <c r="G18" s="31">
        <v>125</v>
      </c>
      <c r="H18" s="90">
        <v>65.3</v>
      </c>
      <c r="I18" s="90">
        <v>29.3</v>
      </c>
      <c r="J18" s="90" t="s">
        <v>248</v>
      </c>
      <c r="K18" s="90" t="s">
        <v>204</v>
      </c>
      <c r="L18" s="31">
        <v>2.4</v>
      </c>
      <c r="M18" s="31">
        <v>313</v>
      </c>
      <c r="N18" s="31" t="s">
        <v>203</v>
      </c>
      <c r="O18" s="31" t="s">
        <v>203</v>
      </c>
      <c r="P18" s="31" t="s">
        <v>205</v>
      </c>
      <c r="Q18" s="31" t="s">
        <v>203</v>
      </c>
      <c r="R18" s="31">
        <v>0.22</v>
      </c>
      <c r="S18" s="31" t="s">
        <v>202</v>
      </c>
      <c r="T18" s="31" t="s">
        <v>203</v>
      </c>
      <c r="U18" s="2" t="s">
        <v>253</v>
      </c>
      <c r="V18" s="87">
        <v>3.27</v>
      </c>
      <c r="W18" s="31" t="s">
        <v>250</v>
      </c>
      <c r="X18" s="31">
        <v>1.36</v>
      </c>
      <c r="Y18" s="31">
        <v>3.4</v>
      </c>
      <c r="Z18" s="31">
        <v>1.19</v>
      </c>
      <c r="AA18" s="90">
        <v>6</v>
      </c>
      <c r="AB18" s="31" t="s">
        <v>203</v>
      </c>
      <c r="AC18" s="7">
        <v>17</v>
      </c>
      <c r="AD18" s="31" t="s">
        <v>260</v>
      </c>
    </row>
    <row r="19" spans="1:30" ht="30" customHeight="1" x14ac:dyDescent="0.25">
      <c r="A19" s="84">
        <v>45862</v>
      </c>
      <c r="B19" s="2" t="s">
        <v>200</v>
      </c>
      <c r="C19" s="89" t="s">
        <v>265</v>
      </c>
      <c r="D19" s="33" t="s">
        <v>168</v>
      </c>
      <c r="E19" s="33">
        <v>6.37</v>
      </c>
      <c r="F19" s="31">
        <v>468</v>
      </c>
      <c r="G19" s="31">
        <v>135</v>
      </c>
      <c r="H19" s="90">
        <v>40.299999999999997</v>
      </c>
      <c r="I19" s="90">
        <v>24.9</v>
      </c>
      <c r="J19" s="90" t="s">
        <v>248</v>
      </c>
      <c r="K19" s="90" t="s">
        <v>204</v>
      </c>
      <c r="L19" s="31">
        <v>2</v>
      </c>
      <c r="M19" s="31">
        <v>60</v>
      </c>
      <c r="N19" s="31" t="s">
        <v>203</v>
      </c>
      <c r="O19" s="31" t="s">
        <v>203</v>
      </c>
      <c r="P19" s="31" t="s">
        <v>205</v>
      </c>
      <c r="Q19" s="31" t="s">
        <v>203</v>
      </c>
      <c r="R19" s="31">
        <v>0.54</v>
      </c>
      <c r="S19" s="31" t="s">
        <v>202</v>
      </c>
      <c r="T19" s="31" t="s">
        <v>203</v>
      </c>
      <c r="U19" s="2" t="s">
        <v>253</v>
      </c>
      <c r="V19" s="95">
        <v>1.87</v>
      </c>
      <c r="W19" s="44" t="s">
        <v>254</v>
      </c>
      <c r="X19" s="2">
        <v>1.7</v>
      </c>
      <c r="Y19" s="2">
        <v>23.1</v>
      </c>
      <c r="Z19" s="2">
        <v>1.25</v>
      </c>
      <c r="AA19" s="96">
        <v>26.1</v>
      </c>
      <c r="AB19" s="31" t="s">
        <v>203</v>
      </c>
      <c r="AC19" s="95">
        <v>0</v>
      </c>
      <c r="AD19" s="31" t="s">
        <v>260</v>
      </c>
    </row>
    <row r="20" spans="1:30" ht="30" customHeight="1" x14ac:dyDescent="0.25">
      <c r="A20" s="84">
        <v>45918</v>
      </c>
      <c r="B20" s="2" t="s">
        <v>200</v>
      </c>
      <c r="C20" s="89" t="s">
        <v>266</v>
      </c>
      <c r="D20" s="33" t="s">
        <v>168</v>
      </c>
      <c r="E20" s="33">
        <v>6.7</v>
      </c>
      <c r="F20" s="31">
        <v>646</v>
      </c>
      <c r="G20" s="31">
        <v>162</v>
      </c>
      <c r="H20" s="90">
        <v>49.2</v>
      </c>
      <c r="I20" s="90">
        <v>24.3</v>
      </c>
      <c r="J20" s="90" t="s">
        <v>248</v>
      </c>
      <c r="K20" s="90" t="s">
        <v>204</v>
      </c>
      <c r="L20" s="31">
        <v>3.1</v>
      </c>
      <c r="M20" s="31">
        <v>190</v>
      </c>
      <c r="N20" s="31" t="s">
        <v>203</v>
      </c>
      <c r="O20" s="31" t="s">
        <v>203</v>
      </c>
      <c r="P20" s="31" t="s">
        <v>205</v>
      </c>
      <c r="Q20" s="31" t="s">
        <v>203</v>
      </c>
      <c r="R20" s="31">
        <v>0.32</v>
      </c>
      <c r="S20" s="31" t="s">
        <v>202</v>
      </c>
      <c r="T20" s="31" t="s">
        <v>203</v>
      </c>
      <c r="U20" s="86" t="s">
        <v>249</v>
      </c>
      <c r="V20" s="87">
        <v>2.94</v>
      </c>
      <c r="W20" s="31" t="s">
        <v>250</v>
      </c>
      <c r="X20" s="31">
        <v>3.8</v>
      </c>
      <c r="Y20" s="31">
        <v>2.6</v>
      </c>
      <c r="Z20" s="31">
        <v>1.74</v>
      </c>
      <c r="AA20" s="31">
        <v>8.1</v>
      </c>
      <c r="AB20" s="31" t="s">
        <v>203</v>
      </c>
      <c r="AC20" s="7">
        <v>100</v>
      </c>
      <c r="AD20" s="31" t="s">
        <v>260</v>
      </c>
    </row>
    <row r="21" spans="1:30" ht="30" x14ac:dyDescent="0.25">
      <c r="A21" s="84">
        <v>45959</v>
      </c>
      <c r="B21" s="31" t="s">
        <v>200</v>
      </c>
      <c r="C21" s="89" t="s">
        <v>267</v>
      </c>
      <c r="D21" s="33" t="s">
        <v>168</v>
      </c>
      <c r="E21" s="33">
        <v>7.31</v>
      </c>
      <c r="F21" s="31">
        <v>604</v>
      </c>
      <c r="G21" s="31">
        <v>112</v>
      </c>
      <c r="H21" s="90">
        <v>57</v>
      </c>
      <c r="I21" s="90">
        <v>26.7</v>
      </c>
      <c r="J21" s="90" t="s">
        <v>248</v>
      </c>
      <c r="K21" s="90" t="s">
        <v>204</v>
      </c>
      <c r="L21" s="31">
        <v>3.2</v>
      </c>
      <c r="M21" s="31">
        <v>378</v>
      </c>
      <c r="N21" s="31" t="s">
        <v>203</v>
      </c>
      <c r="O21" s="31" t="s">
        <v>203</v>
      </c>
      <c r="P21" s="31">
        <v>0.06</v>
      </c>
      <c r="Q21" s="31" t="s">
        <v>203</v>
      </c>
      <c r="R21" s="31">
        <v>0.28000000000000003</v>
      </c>
      <c r="S21" s="31" t="s">
        <v>202</v>
      </c>
      <c r="T21" s="31" t="s">
        <v>203</v>
      </c>
      <c r="U21" s="2" t="s">
        <v>256</v>
      </c>
      <c r="V21" s="87">
        <v>2.85</v>
      </c>
      <c r="W21" s="44" t="s">
        <v>254</v>
      </c>
      <c r="X21" s="2">
        <v>1.91</v>
      </c>
      <c r="Y21" s="2">
        <v>3.13</v>
      </c>
      <c r="Z21" s="2">
        <v>1.3</v>
      </c>
      <c r="AA21" s="31">
        <v>6.34</v>
      </c>
      <c r="AB21" s="31">
        <v>0.17</v>
      </c>
      <c r="AC21" s="7">
        <v>100</v>
      </c>
      <c r="AD21" s="31" t="s">
        <v>260</v>
      </c>
    </row>
    <row r="22" spans="1:30" ht="30" x14ac:dyDescent="0.25">
      <c r="A22" s="84">
        <v>45979</v>
      </c>
      <c r="B22" s="31" t="s">
        <v>200</v>
      </c>
      <c r="C22" s="89" t="s">
        <v>268</v>
      </c>
      <c r="D22" s="33" t="s">
        <v>168</v>
      </c>
      <c r="E22" s="33">
        <v>6.87</v>
      </c>
      <c r="F22" s="31">
        <v>652</v>
      </c>
      <c r="G22" s="31">
        <v>132</v>
      </c>
      <c r="H22" s="31">
        <v>61.2</v>
      </c>
      <c r="I22" s="31">
        <v>21</v>
      </c>
      <c r="J22" s="31" t="s">
        <v>248</v>
      </c>
      <c r="K22" s="31" t="s">
        <v>204</v>
      </c>
      <c r="L22" s="31">
        <v>2.88</v>
      </c>
      <c r="M22" s="31">
        <v>275</v>
      </c>
      <c r="N22" s="31" t="s">
        <v>203</v>
      </c>
      <c r="O22" s="31" t="s">
        <v>203</v>
      </c>
      <c r="P22" s="31" t="s">
        <v>205</v>
      </c>
      <c r="Q22" s="31" t="s">
        <v>203</v>
      </c>
      <c r="R22" s="31">
        <v>0.27</v>
      </c>
      <c r="S22" s="31" t="s">
        <v>202</v>
      </c>
      <c r="T22" s="31" t="s">
        <v>203</v>
      </c>
      <c r="U22" s="2" t="s">
        <v>256</v>
      </c>
      <c r="V22" s="87">
        <v>2.94</v>
      </c>
      <c r="W22" s="44" t="s">
        <v>254</v>
      </c>
      <c r="X22" s="2">
        <v>1.66</v>
      </c>
      <c r="Y22" s="2">
        <v>1.1000000000000001</v>
      </c>
      <c r="Z22" s="2">
        <v>0.9</v>
      </c>
      <c r="AA22" s="31">
        <v>3.66</v>
      </c>
      <c r="AB22" s="31" t="s">
        <v>203</v>
      </c>
      <c r="AC22" s="95">
        <v>0</v>
      </c>
      <c r="AD22" s="31" t="s">
        <v>260</v>
      </c>
    </row>
    <row r="23" spans="1:30" ht="30" x14ac:dyDescent="0.25">
      <c r="A23" s="84">
        <v>46002</v>
      </c>
      <c r="B23" s="31" t="s">
        <v>200</v>
      </c>
      <c r="C23" s="89" t="s">
        <v>269</v>
      </c>
      <c r="D23" s="33" t="s">
        <v>168</v>
      </c>
      <c r="E23" s="33">
        <v>6.94</v>
      </c>
      <c r="F23" s="31">
        <v>984</v>
      </c>
      <c r="G23" s="31">
        <v>248</v>
      </c>
      <c r="H23" s="31">
        <v>84.6</v>
      </c>
      <c r="I23" s="31">
        <v>28.1</v>
      </c>
      <c r="J23" s="31" t="s">
        <v>248</v>
      </c>
      <c r="K23" s="31" t="s">
        <v>204</v>
      </c>
      <c r="L23" s="31">
        <v>2.73</v>
      </c>
      <c r="M23" s="31">
        <v>245</v>
      </c>
      <c r="N23" s="83" t="s">
        <v>203</v>
      </c>
      <c r="O23" s="83" t="s">
        <v>203</v>
      </c>
      <c r="P23" s="83" t="s">
        <v>205</v>
      </c>
      <c r="Q23" s="83" t="s">
        <v>203</v>
      </c>
      <c r="R23" s="31">
        <v>0.5</v>
      </c>
      <c r="S23" s="31" t="s">
        <v>202</v>
      </c>
      <c r="T23" s="31" t="s">
        <v>203</v>
      </c>
      <c r="U23" s="2" t="s">
        <v>256</v>
      </c>
      <c r="V23" s="95">
        <v>4.3</v>
      </c>
      <c r="W23" s="83">
        <v>0.84</v>
      </c>
      <c r="X23" s="83">
        <v>7.38</v>
      </c>
      <c r="Y23" s="83">
        <v>14.4</v>
      </c>
      <c r="Z23" s="83">
        <v>1.64</v>
      </c>
      <c r="AA23" s="97">
        <v>23.4</v>
      </c>
      <c r="AB23" s="31">
        <v>0.13</v>
      </c>
      <c r="AC23" s="95">
        <v>100</v>
      </c>
      <c r="AD23" s="31" t="s">
        <v>260</v>
      </c>
    </row>
    <row r="24" spans="1:30" ht="15.75" customHeight="1" x14ac:dyDescent="0.25"/>
    <row r="25" spans="1:30" ht="15.75" customHeight="1" x14ac:dyDescent="0.25"/>
    <row r="26" spans="1:30" ht="15.75" customHeight="1" x14ac:dyDescent="0.25"/>
    <row r="27" spans="1:30" ht="15.75" customHeight="1" x14ac:dyDescent="0.25"/>
    <row r="28" spans="1:30" ht="15.75" customHeight="1" x14ac:dyDescent="0.25"/>
    <row r="29" spans="1:30" ht="15.75" customHeight="1" x14ac:dyDescent="0.25"/>
    <row r="30" spans="1:30" ht="15.75" customHeight="1" x14ac:dyDescent="0.25"/>
    <row r="31" spans="1:30" ht="15.75" customHeight="1" x14ac:dyDescent="0.25"/>
    <row r="32" spans="1:3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</sheetData>
  <conditionalFormatting sqref="E6:E23">
    <cfRule type="cellIs" dxfId="38" priority="1" operator="greaterThan">
      <formula>9.5</formula>
    </cfRule>
  </conditionalFormatting>
  <conditionalFormatting sqref="F6:F23">
    <cfRule type="cellIs" dxfId="37" priority="12" operator="greaterThan">
      <formula>1000</formula>
    </cfRule>
  </conditionalFormatting>
  <conditionalFormatting sqref="F6:H6 J6 L6:R6 U6:AC7 F7:R7 F8:AC8 L9:R9 F9:I23 U9:AC23 K10:R10 L11:R11 K12:R12 L13:R16 K17:R17 L18:R23">
    <cfRule type="expression" dxfId="36" priority="13">
      <formula>"E6&gt;E$5"</formula>
    </cfRule>
  </conditionalFormatting>
  <conditionalFormatting sqref="H6 J6 H7:K8 H9:I23 K10 K12 K17">
    <cfRule type="cellIs" dxfId="35" priority="11" operator="greaterThan">
      <formula>95</formula>
    </cfRule>
  </conditionalFormatting>
  <conditionalFormatting sqref="L6:L23">
    <cfRule type="cellIs" dxfId="34" priority="10" operator="greaterThan">
      <formula>2</formula>
    </cfRule>
  </conditionalFormatting>
  <conditionalFormatting sqref="M6:M23">
    <cfRule type="cellIs" dxfId="33" priority="9" operator="greaterThan">
      <formula>500</formula>
    </cfRule>
  </conditionalFormatting>
  <conditionalFormatting sqref="R6:R7 R8:T8 R9:R23">
    <cfRule type="cellIs" dxfId="32" priority="2" operator="greaterThan">
      <formula>0.8</formula>
    </cfRule>
  </conditionalFormatting>
  <conditionalFormatting sqref="V6:V23">
    <cfRule type="cellIs" dxfId="31" priority="6" operator="greaterThan">
      <formula>4.5</formula>
    </cfRule>
    <cfRule type="cellIs" dxfId="30" priority="7" operator="greaterThan">
      <formula>"4.5"</formula>
    </cfRule>
  </conditionalFormatting>
  <conditionalFormatting sqref="AA6:AA23">
    <cfRule type="cellIs" dxfId="29" priority="3" operator="greaterThan">
      <formula>15</formula>
    </cfRule>
  </conditionalFormatting>
  <conditionalFormatting sqref="AC6:AC23">
    <cfRule type="cellIs" dxfId="28" priority="4" operator="greaterThan">
      <formula>80</formula>
    </cfRule>
    <cfRule type="cellIs" dxfId="27" priority="5" operator="greaterThan">
      <formula>120</formula>
    </cfRule>
    <cfRule type="cellIs" dxfId="26" priority="8" operator="greaterThan">
      <formula>80</formula>
    </cfRule>
  </conditionalFormatting>
  <pageMargins left="0.70866141732283472" right="0.70866141732283472" top="0.74803149606299213" bottom="0.74803149606299213" header="0" footer="0"/>
  <pageSetup paperSize="9" orientation="landscape" r:id="rId1"/>
  <headerFooter>
    <oddFooter>&amp;L&amp;A&amp;R&amp;F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503F-6EB2-456C-90F4-FD50920EE400}">
  <sheetPr>
    <tabColor rgb="FFA8D08D"/>
  </sheetPr>
  <dimension ref="A1:M35"/>
  <sheetViews>
    <sheetView showGridLines="0" workbookViewId="0">
      <pane xSplit="2" ySplit="4" topLeftCell="D23" activePane="bottomRight" state="frozen"/>
      <selection activeCell="I19" sqref="I19"/>
      <selection pane="topRight" activeCell="I19" sqref="I19"/>
      <selection pane="bottomLeft" activeCell="I19" sqref="I19"/>
      <selection pane="bottomRight" sqref="A1:XFD1048576"/>
    </sheetView>
  </sheetViews>
  <sheetFormatPr defaultColWidth="14.42578125" defaultRowHeight="15" customHeight="1" x14ac:dyDescent="0.25"/>
  <cols>
    <col min="1" max="1" width="30.7109375" style="4" customWidth="1"/>
    <col min="2" max="2" width="10.7109375" style="31" customWidth="1"/>
    <col min="3" max="3" width="20.7109375" style="4" customWidth="1"/>
    <col min="4" max="4" width="10.7109375" style="4" customWidth="1"/>
    <col min="5" max="13" width="15.7109375" style="4" customWidth="1"/>
    <col min="14" max="25" width="8.7109375" style="4" customWidth="1"/>
    <col min="26" max="16384" width="14.42578125" style="4"/>
  </cols>
  <sheetData>
    <row r="1" spans="1:13" x14ac:dyDescent="0.25">
      <c r="A1" s="1" t="s">
        <v>270</v>
      </c>
      <c r="B1" s="33"/>
      <c r="C1" s="33"/>
      <c r="D1" s="33"/>
    </row>
    <row r="2" spans="1:13" x14ac:dyDescent="0.25">
      <c r="A2" s="1"/>
      <c r="B2" s="33"/>
      <c r="C2" s="33"/>
      <c r="D2" s="33"/>
    </row>
    <row r="3" spans="1:13" x14ac:dyDescent="0.25">
      <c r="A3" s="5" t="s">
        <v>271</v>
      </c>
      <c r="B3" s="33"/>
      <c r="C3" s="33"/>
      <c r="D3" s="33"/>
    </row>
    <row r="4" spans="1:13" ht="60" x14ac:dyDescent="0.25">
      <c r="A4" s="33" t="s">
        <v>272</v>
      </c>
      <c r="B4" s="33" t="s">
        <v>273</v>
      </c>
      <c r="C4" s="33" t="s">
        <v>274</v>
      </c>
      <c r="D4" s="33" t="s">
        <v>275</v>
      </c>
      <c r="E4" s="33" t="s">
        <v>276</v>
      </c>
      <c r="F4" s="33" t="s">
        <v>277</v>
      </c>
      <c r="G4" s="33" t="s">
        <v>278</v>
      </c>
      <c r="H4" s="33" t="s">
        <v>279</v>
      </c>
      <c r="I4" s="33" t="s">
        <v>280</v>
      </c>
      <c r="J4" s="33" t="s">
        <v>281</v>
      </c>
      <c r="K4" s="33" t="s">
        <v>282</v>
      </c>
      <c r="L4" s="33" t="s">
        <v>283</v>
      </c>
      <c r="M4" s="33" t="s">
        <v>284</v>
      </c>
    </row>
    <row r="5" spans="1:13" ht="45" x14ac:dyDescent="0.25">
      <c r="A5" s="33" t="s">
        <v>285</v>
      </c>
      <c r="B5" s="98" t="s">
        <v>286</v>
      </c>
      <c r="C5" s="33" t="s">
        <v>287</v>
      </c>
      <c r="D5" s="33" t="s">
        <v>288</v>
      </c>
      <c r="E5" s="33"/>
      <c r="F5" s="33"/>
      <c r="G5" s="33"/>
      <c r="H5" s="33"/>
      <c r="I5" s="33"/>
      <c r="J5" s="33"/>
      <c r="K5" s="33"/>
      <c r="L5" s="99">
        <v>224860</v>
      </c>
      <c r="M5" s="100">
        <v>0</v>
      </c>
    </row>
    <row r="6" spans="1:13" x14ac:dyDescent="0.25">
      <c r="A6" s="33" t="s">
        <v>289</v>
      </c>
      <c r="B6" s="98" t="s">
        <v>290</v>
      </c>
      <c r="C6" s="33" t="s">
        <v>291</v>
      </c>
      <c r="D6" s="33" t="s">
        <v>288</v>
      </c>
      <c r="E6" s="33"/>
      <c r="F6" s="33"/>
      <c r="G6" s="33"/>
      <c r="H6" s="33"/>
      <c r="I6" s="33"/>
      <c r="J6" s="33"/>
      <c r="K6" s="33"/>
      <c r="L6" s="99"/>
      <c r="M6" s="101">
        <v>120</v>
      </c>
    </row>
    <row r="7" spans="1:13" ht="45" x14ac:dyDescent="0.25">
      <c r="A7" s="33" t="s">
        <v>292</v>
      </c>
      <c r="B7" s="102" t="s">
        <v>293</v>
      </c>
      <c r="C7" s="33" t="s">
        <v>294</v>
      </c>
      <c r="D7" s="33" t="s">
        <v>295</v>
      </c>
      <c r="E7" s="99"/>
      <c r="F7" s="99"/>
      <c r="G7" s="99"/>
      <c r="H7" s="99"/>
      <c r="I7" s="99">
        <v>610</v>
      </c>
      <c r="J7" s="99"/>
      <c r="K7" s="99">
        <v>40</v>
      </c>
      <c r="L7" s="99">
        <v>150</v>
      </c>
      <c r="M7" s="100">
        <v>10</v>
      </c>
    </row>
    <row r="8" spans="1:13" ht="45" x14ac:dyDescent="0.25">
      <c r="A8" s="33" t="s">
        <v>296</v>
      </c>
      <c r="B8" s="102" t="s">
        <v>297</v>
      </c>
      <c r="C8" s="33" t="s">
        <v>291</v>
      </c>
      <c r="D8" s="33" t="s">
        <v>288</v>
      </c>
      <c r="E8" s="99"/>
      <c r="F8" s="99"/>
      <c r="G8" s="99">
        <v>28</v>
      </c>
      <c r="H8" s="99">
        <v>24</v>
      </c>
      <c r="I8" s="99"/>
      <c r="J8" s="99"/>
      <c r="K8" s="99">
        <v>45</v>
      </c>
      <c r="L8" s="99"/>
      <c r="M8" s="100">
        <v>0</v>
      </c>
    </row>
    <row r="9" spans="1:13" ht="45" x14ac:dyDescent="0.25">
      <c r="A9" s="33" t="s">
        <v>298</v>
      </c>
      <c r="B9" s="102" t="s">
        <v>299</v>
      </c>
      <c r="C9" s="33" t="s">
        <v>291</v>
      </c>
      <c r="D9" s="33" t="s">
        <v>295</v>
      </c>
      <c r="E9" s="99"/>
      <c r="F9" s="99"/>
      <c r="G9" s="99"/>
      <c r="H9" s="99"/>
      <c r="I9" s="99"/>
      <c r="J9" s="99"/>
      <c r="K9" s="99">
        <v>1000</v>
      </c>
      <c r="L9" s="99"/>
      <c r="M9" s="100">
        <v>0</v>
      </c>
    </row>
    <row r="10" spans="1:13" x14ac:dyDescent="0.25">
      <c r="A10" s="33" t="s">
        <v>300</v>
      </c>
      <c r="B10" s="102" t="s">
        <v>301</v>
      </c>
      <c r="C10" s="33" t="s">
        <v>291</v>
      </c>
      <c r="D10" s="33" t="s">
        <v>288</v>
      </c>
      <c r="E10" s="99">
        <v>55390</v>
      </c>
      <c r="F10" s="99">
        <v>59360</v>
      </c>
      <c r="G10" s="99">
        <v>44600</v>
      </c>
      <c r="H10" s="99">
        <v>30360</v>
      </c>
      <c r="I10" s="99">
        <v>31900</v>
      </c>
      <c r="J10" s="99">
        <v>44820</v>
      </c>
      <c r="K10" s="99">
        <v>56360</v>
      </c>
      <c r="L10" s="99">
        <v>54720</v>
      </c>
      <c r="M10" s="100">
        <v>57500</v>
      </c>
    </row>
    <row r="11" spans="1:13" x14ac:dyDescent="0.25">
      <c r="A11" s="33" t="s">
        <v>302</v>
      </c>
      <c r="B11" s="102" t="s">
        <v>303</v>
      </c>
      <c r="C11" s="33" t="s">
        <v>291</v>
      </c>
      <c r="D11" s="33" t="s">
        <v>288</v>
      </c>
      <c r="E11" s="99">
        <v>26160</v>
      </c>
      <c r="F11" s="99">
        <v>24164</v>
      </c>
      <c r="G11" s="99">
        <v>23760</v>
      </c>
      <c r="H11" s="99">
        <v>22760</v>
      </c>
      <c r="I11" s="99">
        <v>18730</v>
      </c>
      <c r="J11" s="99">
        <v>16240</v>
      </c>
      <c r="K11" s="99">
        <v>32650</v>
      </c>
      <c r="L11" s="99">
        <v>13690</v>
      </c>
      <c r="M11" s="100">
        <v>29140</v>
      </c>
    </row>
    <row r="12" spans="1:13" x14ac:dyDescent="0.25">
      <c r="A12" s="33" t="s">
        <v>304</v>
      </c>
      <c r="B12" s="102" t="s">
        <v>305</v>
      </c>
      <c r="C12" s="33" t="s">
        <v>306</v>
      </c>
      <c r="D12" s="33" t="s">
        <v>288</v>
      </c>
      <c r="E12" s="99"/>
      <c r="F12" s="99"/>
      <c r="G12" s="99"/>
      <c r="H12" s="99"/>
      <c r="I12" s="99"/>
      <c r="J12" s="99"/>
      <c r="K12" s="99"/>
      <c r="L12" s="99"/>
      <c r="M12" s="101">
        <v>6000</v>
      </c>
    </row>
    <row r="13" spans="1:13" x14ac:dyDescent="0.25">
      <c r="A13" s="33" t="s">
        <v>307</v>
      </c>
      <c r="B13" s="102" t="s">
        <v>308</v>
      </c>
      <c r="C13" s="33" t="s">
        <v>291</v>
      </c>
      <c r="D13" s="33" t="s">
        <v>288</v>
      </c>
      <c r="E13" s="99">
        <v>18940</v>
      </c>
      <c r="F13" s="99">
        <v>27060</v>
      </c>
      <c r="G13" s="99">
        <v>24440</v>
      </c>
      <c r="H13" s="99">
        <v>34560</v>
      </c>
      <c r="I13" s="99">
        <v>42810</v>
      </c>
      <c r="J13" s="99">
        <v>47810</v>
      </c>
      <c r="K13" s="99">
        <v>60480</v>
      </c>
      <c r="L13" s="99">
        <v>57270</v>
      </c>
      <c r="M13" s="100">
        <v>51240</v>
      </c>
    </row>
    <row r="14" spans="1:13" x14ac:dyDescent="0.25">
      <c r="A14" s="33" t="s">
        <v>309</v>
      </c>
      <c r="B14" s="102" t="s">
        <v>310</v>
      </c>
      <c r="C14" s="33" t="s">
        <v>291</v>
      </c>
      <c r="D14" s="33" t="s">
        <v>288</v>
      </c>
      <c r="E14" s="99"/>
      <c r="F14" s="99"/>
      <c r="G14" s="99"/>
      <c r="H14" s="99"/>
      <c r="I14" s="99"/>
      <c r="J14" s="99"/>
      <c r="K14" s="99"/>
      <c r="L14" s="99"/>
      <c r="M14" s="101">
        <v>150</v>
      </c>
    </row>
    <row r="15" spans="1:13" ht="45" x14ac:dyDescent="0.25">
      <c r="A15" s="33" t="s">
        <v>311</v>
      </c>
      <c r="B15" s="102" t="s">
        <v>312</v>
      </c>
      <c r="C15" s="33" t="s">
        <v>291</v>
      </c>
      <c r="D15" s="33" t="s">
        <v>295</v>
      </c>
      <c r="E15" s="99"/>
      <c r="F15" s="99"/>
      <c r="G15" s="99"/>
      <c r="H15" s="99">
        <v>1500</v>
      </c>
      <c r="I15" s="99">
        <v>520</v>
      </c>
      <c r="J15" s="99"/>
      <c r="K15" s="99">
        <v>45</v>
      </c>
      <c r="L15" s="99">
        <v>1050</v>
      </c>
      <c r="M15" s="100">
        <v>190</v>
      </c>
    </row>
    <row r="16" spans="1:13" ht="75" x14ac:dyDescent="0.25">
      <c r="A16" s="33" t="s">
        <v>313</v>
      </c>
      <c r="B16" s="102" t="s">
        <v>314</v>
      </c>
      <c r="C16" s="33" t="s">
        <v>294</v>
      </c>
      <c r="D16" s="33" t="s">
        <v>295</v>
      </c>
      <c r="E16" s="99"/>
      <c r="F16" s="99"/>
      <c r="G16" s="99"/>
      <c r="H16" s="99"/>
      <c r="I16" s="99"/>
      <c r="J16" s="99"/>
      <c r="K16" s="99"/>
      <c r="L16" s="99"/>
      <c r="M16" s="101">
        <v>5</v>
      </c>
    </row>
    <row r="17" spans="1:13" ht="60" x14ac:dyDescent="0.25">
      <c r="A17" s="33" t="s">
        <v>315</v>
      </c>
      <c r="B17" s="102" t="s">
        <v>316</v>
      </c>
      <c r="C17" s="33" t="s">
        <v>294</v>
      </c>
      <c r="D17" s="33" t="s">
        <v>288</v>
      </c>
      <c r="E17" s="99"/>
      <c r="F17" s="99"/>
      <c r="G17" s="99"/>
      <c r="H17" s="99"/>
      <c r="I17" s="99"/>
      <c r="J17" s="99"/>
      <c r="K17" s="99"/>
      <c r="L17" s="99"/>
      <c r="M17" s="101">
        <v>2</v>
      </c>
    </row>
    <row r="18" spans="1:13" x14ac:dyDescent="0.25">
      <c r="A18" s="33" t="s">
        <v>317</v>
      </c>
      <c r="B18" s="102" t="s">
        <v>318</v>
      </c>
      <c r="C18" s="33" t="s">
        <v>306</v>
      </c>
      <c r="D18" s="33" t="s">
        <v>295</v>
      </c>
      <c r="E18" s="99"/>
      <c r="F18" s="99"/>
      <c r="G18" s="99"/>
      <c r="H18" s="99"/>
      <c r="I18" s="99"/>
      <c r="J18" s="99"/>
      <c r="K18" s="99"/>
      <c r="L18" s="99">
        <v>800</v>
      </c>
      <c r="M18" s="100">
        <v>0</v>
      </c>
    </row>
    <row r="19" spans="1:13" ht="60" x14ac:dyDescent="0.25">
      <c r="A19" s="33" t="s">
        <v>319</v>
      </c>
      <c r="B19" s="102" t="s">
        <v>320</v>
      </c>
      <c r="C19" s="33" t="s">
        <v>291</v>
      </c>
      <c r="D19" s="33" t="s">
        <v>295</v>
      </c>
      <c r="E19" s="99"/>
      <c r="F19" s="99"/>
      <c r="G19" s="99"/>
      <c r="H19" s="99">
        <v>249</v>
      </c>
      <c r="I19" s="99"/>
      <c r="J19" s="99"/>
      <c r="K19" s="99">
        <v>130</v>
      </c>
      <c r="L19" s="99"/>
      <c r="M19" s="100">
        <v>20</v>
      </c>
    </row>
    <row r="20" spans="1:13" ht="45" x14ac:dyDescent="0.25">
      <c r="A20" s="33" t="s">
        <v>321</v>
      </c>
      <c r="B20" s="102" t="s">
        <v>322</v>
      </c>
      <c r="C20" s="33" t="s">
        <v>291</v>
      </c>
      <c r="D20" s="33" t="s">
        <v>288</v>
      </c>
      <c r="E20" s="99"/>
      <c r="F20" s="99"/>
      <c r="G20" s="99"/>
      <c r="H20" s="99">
        <v>281</v>
      </c>
      <c r="I20" s="99"/>
      <c r="J20" s="99"/>
      <c r="K20" s="99">
        <v>9600</v>
      </c>
      <c r="L20" s="99">
        <v>6680</v>
      </c>
      <c r="M20" s="100">
        <v>180</v>
      </c>
    </row>
    <row r="21" spans="1:13" ht="45" x14ac:dyDescent="0.25">
      <c r="A21" s="33" t="s">
        <v>323</v>
      </c>
      <c r="B21" s="102" t="s">
        <v>324</v>
      </c>
      <c r="C21" s="33" t="s">
        <v>291</v>
      </c>
      <c r="D21" s="33" t="s">
        <v>288</v>
      </c>
      <c r="E21" s="99"/>
      <c r="F21" s="99"/>
      <c r="G21" s="99"/>
      <c r="H21" s="99"/>
      <c r="I21" s="99"/>
      <c r="J21" s="99"/>
      <c r="K21" s="99"/>
      <c r="L21" s="99"/>
      <c r="M21" s="101">
        <v>700</v>
      </c>
    </row>
    <row r="22" spans="1:13" ht="30" x14ac:dyDescent="0.25">
      <c r="A22" s="33" t="s">
        <v>325</v>
      </c>
      <c r="B22" s="102" t="s">
        <v>326</v>
      </c>
      <c r="C22" s="33" t="s">
        <v>291</v>
      </c>
      <c r="D22" s="33" t="s">
        <v>295</v>
      </c>
      <c r="E22" s="99"/>
      <c r="F22" s="99"/>
      <c r="G22" s="99"/>
      <c r="H22" s="99"/>
      <c r="I22" s="99">
        <v>3310</v>
      </c>
      <c r="J22" s="99"/>
      <c r="K22" s="99"/>
      <c r="L22" s="99">
        <v>3556</v>
      </c>
      <c r="M22" s="100">
        <v>0</v>
      </c>
    </row>
    <row r="23" spans="1:13" x14ac:dyDescent="0.25">
      <c r="A23" s="33" t="s">
        <v>327</v>
      </c>
      <c r="B23" s="102" t="s">
        <v>328</v>
      </c>
      <c r="C23" s="33" t="s">
        <v>291</v>
      </c>
      <c r="D23" s="33" t="s">
        <v>288</v>
      </c>
      <c r="E23" s="99"/>
      <c r="F23" s="99"/>
      <c r="G23" s="99"/>
      <c r="H23" s="99"/>
      <c r="I23" s="99"/>
      <c r="J23" s="99"/>
      <c r="K23" s="99"/>
      <c r="L23" s="99"/>
      <c r="M23" s="101">
        <v>940</v>
      </c>
    </row>
    <row r="24" spans="1:13" ht="75" x14ac:dyDescent="0.25">
      <c r="A24" s="33" t="s">
        <v>329</v>
      </c>
      <c r="B24" s="102" t="s">
        <v>330</v>
      </c>
      <c r="C24" s="33" t="s">
        <v>294</v>
      </c>
      <c r="D24" s="33" t="s">
        <v>295</v>
      </c>
      <c r="E24" s="99"/>
      <c r="F24" s="99"/>
      <c r="G24" s="99"/>
      <c r="H24" s="99"/>
      <c r="I24" s="99"/>
      <c r="J24" s="99"/>
      <c r="K24" s="99"/>
      <c r="L24" s="99"/>
      <c r="M24" s="101">
        <v>230</v>
      </c>
    </row>
    <row r="25" spans="1:13" ht="30" customHeight="1" x14ac:dyDescent="0.25">
      <c r="A25" s="33" t="s">
        <v>331</v>
      </c>
      <c r="B25" s="102" t="s">
        <v>332</v>
      </c>
      <c r="C25" s="33" t="s">
        <v>291</v>
      </c>
      <c r="D25" s="33" t="s">
        <v>288</v>
      </c>
      <c r="E25" s="99"/>
      <c r="F25" s="99"/>
      <c r="G25" s="99"/>
      <c r="H25" s="99"/>
      <c r="I25" s="99"/>
      <c r="J25" s="99"/>
      <c r="K25" s="99"/>
      <c r="L25" s="99"/>
      <c r="M25" s="101">
        <v>10</v>
      </c>
    </row>
    <row r="26" spans="1:13" x14ac:dyDescent="0.25">
      <c r="A26" s="33" t="s">
        <v>333</v>
      </c>
      <c r="B26" s="102" t="s">
        <v>334</v>
      </c>
      <c r="C26" s="33" t="s">
        <v>291</v>
      </c>
      <c r="D26" s="33" t="s">
        <v>288</v>
      </c>
      <c r="E26" s="99"/>
      <c r="F26" s="99"/>
      <c r="G26" s="99"/>
      <c r="H26" s="99"/>
      <c r="I26" s="99"/>
      <c r="J26" s="99"/>
      <c r="K26" s="99"/>
      <c r="L26" s="99">
        <v>500</v>
      </c>
      <c r="M26" s="100">
        <v>0</v>
      </c>
    </row>
    <row r="27" spans="1:13" ht="15.75" customHeight="1" x14ac:dyDescent="0.25">
      <c r="A27" s="33" t="s">
        <v>335</v>
      </c>
      <c r="B27" s="102" t="s">
        <v>336</v>
      </c>
      <c r="C27" s="33" t="s">
        <v>291</v>
      </c>
      <c r="D27" s="33" t="s">
        <v>288</v>
      </c>
      <c r="E27" s="99">
        <v>4190</v>
      </c>
      <c r="F27" s="99">
        <v>8890</v>
      </c>
      <c r="G27" s="99">
        <v>7640</v>
      </c>
      <c r="H27" s="99">
        <v>2910</v>
      </c>
      <c r="I27" s="99">
        <v>7390</v>
      </c>
      <c r="J27" s="99">
        <v>3340</v>
      </c>
      <c r="K27" s="99">
        <v>9700</v>
      </c>
      <c r="L27" s="99">
        <v>12920</v>
      </c>
      <c r="M27" s="100">
        <v>8950</v>
      </c>
    </row>
    <row r="28" spans="1:13" ht="15.75" customHeight="1" x14ac:dyDescent="0.25">
      <c r="A28" s="33" t="s">
        <v>337</v>
      </c>
      <c r="B28" s="102" t="s">
        <v>338</v>
      </c>
      <c r="C28" s="33" t="s">
        <v>291</v>
      </c>
      <c r="D28" s="33" t="s">
        <v>288</v>
      </c>
      <c r="E28" s="99"/>
      <c r="F28" s="99"/>
      <c r="G28" s="99"/>
      <c r="H28" s="99"/>
      <c r="I28" s="99"/>
      <c r="J28" s="99"/>
      <c r="K28" s="99"/>
      <c r="L28" s="99">
        <v>380</v>
      </c>
      <c r="M28" s="100">
        <v>1520</v>
      </c>
    </row>
    <row r="29" spans="1:13" ht="45" x14ac:dyDescent="0.25">
      <c r="A29" s="33" t="s">
        <v>339</v>
      </c>
      <c r="B29" s="102" t="s">
        <v>340</v>
      </c>
      <c r="C29" s="33" t="s">
        <v>294</v>
      </c>
      <c r="D29" s="33" t="s">
        <v>295</v>
      </c>
      <c r="E29" s="99"/>
      <c r="F29" s="99"/>
      <c r="G29" s="99"/>
      <c r="H29" s="99"/>
      <c r="I29" s="99"/>
      <c r="J29" s="99"/>
      <c r="K29" s="99">
        <v>180</v>
      </c>
      <c r="L29" s="99">
        <v>245</v>
      </c>
      <c r="M29" s="100">
        <v>35</v>
      </c>
    </row>
    <row r="30" spans="1:13" ht="60" x14ac:dyDescent="0.25">
      <c r="A30" s="33" t="s">
        <v>341</v>
      </c>
      <c r="B30" s="102" t="s">
        <v>342</v>
      </c>
      <c r="C30" s="33" t="s">
        <v>291</v>
      </c>
      <c r="D30" s="33" t="s">
        <v>288</v>
      </c>
      <c r="E30" s="99"/>
      <c r="F30" s="99"/>
      <c r="G30" s="99"/>
      <c r="H30" s="99"/>
      <c r="I30" s="99"/>
      <c r="J30" s="99"/>
      <c r="K30" s="99"/>
      <c r="L30" s="99"/>
      <c r="M30" s="101">
        <v>7700</v>
      </c>
    </row>
    <row r="31" spans="1:13" ht="30" x14ac:dyDescent="0.25">
      <c r="A31" s="33" t="s">
        <v>343</v>
      </c>
      <c r="B31" s="102" t="s">
        <v>344</v>
      </c>
      <c r="C31" s="33" t="s">
        <v>294</v>
      </c>
      <c r="D31" s="33" t="s">
        <v>295</v>
      </c>
      <c r="E31" s="99"/>
      <c r="F31" s="99"/>
      <c r="G31" s="99"/>
      <c r="H31" s="99">
        <v>281</v>
      </c>
      <c r="I31" s="99"/>
      <c r="J31" s="99"/>
      <c r="K31" s="99">
        <v>15</v>
      </c>
      <c r="L31" s="99">
        <v>10</v>
      </c>
      <c r="M31" s="100">
        <v>12</v>
      </c>
    </row>
    <row r="32" spans="1:13" ht="15" customHeight="1" x14ac:dyDescent="0.25">
      <c r="A32" s="33" t="s">
        <v>345</v>
      </c>
      <c r="B32" s="102" t="s">
        <v>346</v>
      </c>
      <c r="C32" s="33" t="s">
        <v>291</v>
      </c>
      <c r="D32" s="33" t="s">
        <v>288</v>
      </c>
      <c r="E32" s="99"/>
      <c r="F32" s="99"/>
      <c r="G32" s="99"/>
      <c r="H32" s="99"/>
      <c r="I32" s="99"/>
      <c r="J32" s="99">
        <v>4180</v>
      </c>
      <c r="K32" s="99">
        <v>2500</v>
      </c>
      <c r="L32" s="99">
        <v>7120</v>
      </c>
      <c r="M32" s="100">
        <v>6940</v>
      </c>
    </row>
    <row r="33" spans="1:13" ht="15" customHeight="1" x14ac:dyDescent="0.25">
      <c r="A33" s="33" t="s">
        <v>347</v>
      </c>
      <c r="B33" s="102" t="s">
        <v>348</v>
      </c>
      <c r="C33" s="33" t="s">
        <v>349</v>
      </c>
      <c r="D33" s="33" t="s">
        <v>288</v>
      </c>
      <c r="E33" s="99"/>
      <c r="F33" s="99"/>
      <c r="G33" s="99"/>
      <c r="H33" s="99"/>
      <c r="I33" s="99">
        <v>8000</v>
      </c>
      <c r="J33" s="99"/>
      <c r="K33" s="99"/>
      <c r="L33" s="99"/>
      <c r="M33" s="100">
        <v>0</v>
      </c>
    </row>
    <row r="34" spans="1:13" ht="15" customHeight="1" x14ac:dyDescent="0.25">
      <c r="A34" s="33"/>
      <c r="B34" s="33"/>
      <c r="C34" s="33"/>
      <c r="D34" s="33"/>
      <c r="E34" s="99">
        <v>104680</v>
      </c>
      <c r="F34" s="99">
        <v>119474</v>
      </c>
      <c r="G34" s="99">
        <v>100468</v>
      </c>
      <c r="H34" s="99">
        <v>92925</v>
      </c>
      <c r="I34" s="99">
        <v>113270</v>
      </c>
      <c r="J34" s="99">
        <v>116390</v>
      </c>
      <c r="K34" s="99">
        <v>172745</v>
      </c>
      <c r="L34" s="99">
        <v>383951</v>
      </c>
      <c r="M34" s="99">
        <v>171594</v>
      </c>
    </row>
    <row r="35" spans="1:13" ht="15" customHeight="1" x14ac:dyDescent="0.25">
      <c r="E35" s="103"/>
      <c r="F35" s="103">
        <v>0.14132594573939625</v>
      </c>
      <c r="G35" s="103">
        <v>-0.15908063679126838</v>
      </c>
      <c r="H35" s="103">
        <v>-7.507863200222957E-2</v>
      </c>
      <c r="I35" s="103">
        <v>0.21894000538068334</v>
      </c>
      <c r="J35" s="103">
        <v>2.7544804449545334E-2</v>
      </c>
      <c r="K35" s="103">
        <v>0.48419108170805053</v>
      </c>
      <c r="L35" s="103">
        <v>1.2226460968479551</v>
      </c>
      <c r="M35" s="103">
        <v>-0.55308359660477513</v>
      </c>
    </row>
  </sheetData>
  <pageMargins left="0.70866141732283472" right="0.70866141732283472" top="0.74803149606299213" bottom="0.74803149606299213" header="0" footer="0"/>
  <pageSetup paperSize="9" orientation="landscape" r:id="rId1"/>
  <headerFooter>
    <oddFooter>&amp;L&amp;A&amp;R&amp;F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1. Materie Prime</vt:lpstr>
      <vt:lpstr>4. Prodotti Finiti</vt:lpstr>
      <vt:lpstr>6. Consumo Risorse Idriche</vt:lpstr>
      <vt:lpstr>7. Risorse Energetiche</vt:lpstr>
      <vt:lpstr>8. Combustibili</vt:lpstr>
      <vt:lpstr>9, Emissioni in Aria Convogliat</vt:lpstr>
      <vt:lpstr>13a. Uscita Depuratore</vt:lpstr>
      <vt:lpstr>13b. Uscita Depuratore_BAT</vt:lpstr>
      <vt:lpstr>15. Rifiuti in uscita</vt:lpstr>
      <vt:lpstr>Rifiuti Pivot</vt:lpstr>
      <vt:lpstr>21. Indicatori Performance</vt:lpstr>
      <vt:lpstr>22. Indicatori Circolarità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CRAB - Stefania Buzio</dc:creator>
  <cp:lastModifiedBy>Alice Magni</cp:lastModifiedBy>
  <dcterms:created xsi:type="dcterms:W3CDTF">2026-05-29T08:01:00Z</dcterms:created>
  <dcterms:modified xsi:type="dcterms:W3CDTF">2026-05-29T08:46:00Z</dcterms:modified>
</cp:coreProperties>
</file>